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ml.chartshapes+xml"/>
  <Override PartName="/xl/comments1.xml" ContentType="application/vnd.openxmlformats-officedocument.spreadsheetml.comments+xml"/>
  <Override PartName="/xl/drawings/drawing3.xml" ContentType="application/vnd.openxmlformats-officedocument.drawing+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xml"/>
  <Override PartName="/xl/charts/chart8.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mc:AlternateContent xmlns:mc="http://schemas.openxmlformats.org/markup-compatibility/2006">
    <mc:Choice Requires="x15">
      <x15ac:absPath xmlns:x15ac="http://schemas.microsoft.com/office/spreadsheetml/2010/11/ac" url="Y:\04　国民健康保険担当（H30.4月～）\1_庶務（予算経理・監査・運協含む、下記以外の全ての業務）\1_7_国保運営協議会\★R5.12.21\令和４年度鎌倉市国民健康保険特別会計決算について\"/>
    </mc:Choice>
  </mc:AlternateContent>
  <xr:revisionPtr revIDLastSave="0" documentId="13_ncr:1_{26CB2E40-1921-487F-93A9-E10FA924BDD9}" xr6:coauthVersionLast="36" xr6:coauthVersionMax="36" xr10:uidLastSave="{00000000-0000-0000-0000-000000000000}"/>
  <bookViews>
    <workbookView xWindow="0" yWindow="7695" windowWidth="18255" windowHeight="8955" tabRatio="788" activeTab="1" xr2:uid="{00000000-000D-0000-FFFF-FFFF00000000}"/>
  </bookViews>
  <sheets>
    <sheet name="資料４（グラフ）" sheetId="11" r:id="rId1"/>
    <sheet name="歳入・歳出（資料５）" sheetId="1" r:id="rId2"/>
    <sheet name="歳出" sheetId="4" state="hidden" r:id="rId3"/>
    <sheet name="歳入(グラフ作成用元データ）" sheetId="9" r:id="rId4"/>
    <sheet name="歳出(グラフ作成用元データ）" sheetId="10" r:id="rId5"/>
    <sheet name="用語説明（資料４作成用元データ）" sheetId="12" r:id="rId6"/>
  </sheets>
  <definedNames>
    <definedName name="_xlnm.Print_Area" localSheetId="4">'歳出(グラフ作成用元データ）'!$A$1:$L$31</definedName>
    <definedName name="_xlnm.Print_Area" localSheetId="3">'歳入(グラフ作成用元データ）'!$A$1:$M$31</definedName>
    <definedName name="_xlnm.Print_Area" localSheetId="1">'歳入・歳出（資料５）'!$A$1:$AN$28</definedName>
    <definedName name="_xlnm.Print_Area" localSheetId="0">'資料４（グラフ）'!$A$1:$Q$32</definedName>
  </definedNames>
  <calcPr calcId="191029"/>
</workbook>
</file>

<file path=xl/calcChain.xml><?xml version="1.0" encoding="utf-8"?>
<calcChain xmlns="http://schemas.openxmlformats.org/spreadsheetml/2006/main">
  <c r="I3" i="9" l="1"/>
  <c r="AN18" i="1" l="1"/>
  <c r="AN14" i="1"/>
  <c r="AN11" i="1"/>
  <c r="AM16" i="1" l="1"/>
  <c r="T17" i="1" l="1"/>
  <c r="AP15" i="1" l="1"/>
  <c r="I4" i="9" l="1"/>
  <c r="I4" i="10" l="1"/>
  <c r="I8" i="10"/>
  <c r="I3" i="10"/>
  <c r="I5" i="9"/>
  <c r="I8" i="9"/>
  <c r="R31" i="1" l="1"/>
  <c r="AM20" i="1"/>
  <c r="AM26" i="1" s="1"/>
  <c r="U7" i="1"/>
  <c r="T24" i="1" l="1"/>
  <c r="AK28" i="1" s="1"/>
  <c r="AK26" i="1"/>
  <c r="R24" i="1"/>
  <c r="L29" i="4" l="1"/>
  <c r="D29" i="4"/>
  <c r="L28" i="4"/>
  <c r="M28" i="4" s="1"/>
  <c r="J28" i="4"/>
  <c r="J29" i="4" s="1"/>
  <c r="D28" i="4"/>
  <c r="E23" i="4" s="1"/>
  <c r="S27" i="4"/>
  <c r="Q27" i="4"/>
  <c r="M27" i="4"/>
  <c r="K27" i="4"/>
  <c r="I27" i="4"/>
  <c r="G27" i="4"/>
  <c r="S26" i="4"/>
  <c r="Q26" i="4"/>
  <c r="M26" i="4"/>
  <c r="K26" i="4"/>
  <c r="I26" i="4"/>
  <c r="G26" i="4"/>
  <c r="E26" i="4"/>
  <c r="S25" i="4"/>
  <c r="Q25" i="4"/>
  <c r="M25" i="4"/>
  <c r="K25" i="4"/>
  <c r="I25" i="4"/>
  <c r="G25" i="4"/>
  <c r="E25" i="4"/>
  <c r="S24" i="4"/>
  <c r="Q24" i="4"/>
  <c r="M24" i="4"/>
  <c r="K24" i="4"/>
  <c r="I24" i="4"/>
  <c r="G24" i="4"/>
  <c r="S23" i="4"/>
  <c r="Q23" i="4"/>
  <c r="M23" i="4"/>
  <c r="K23" i="4"/>
  <c r="I23" i="4"/>
  <c r="G23" i="4"/>
  <c r="S22" i="4"/>
  <c r="Q22" i="4"/>
  <c r="M22" i="4"/>
  <c r="K22" i="4"/>
  <c r="I22" i="4"/>
  <c r="S21" i="4"/>
  <c r="Q21" i="4"/>
  <c r="M21" i="4"/>
  <c r="K21" i="4"/>
  <c r="I21" i="4"/>
  <c r="S20" i="4"/>
  <c r="R20" i="4"/>
  <c r="R28" i="4" s="1"/>
  <c r="P20" i="4"/>
  <c r="P28" i="4" s="1"/>
  <c r="N20" i="4"/>
  <c r="N28" i="4" s="1"/>
  <c r="L20" i="4"/>
  <c r="M20" i="4" s="1"/>
  <c r="J20" i="4"/>
  <c r="K20" i="4" s="1"/>
  <c r="H20" i="4"/>
  <c r="H28" i="4" s="1"/>
  <c r="F20" i="4"/>
  <c r="F28" i="4" s="1"/>
  <c r="D20" i="4"/>
  <c r="E20" i="4" s="1"/>
  <c r="G19" i="4"/>
  <c r="E19" i="4"/>
  <c r="S18" i="4"/>
  <c r="Q18" i="4"/>
  <c r="M18" i="4"/>
  <c r="E18" i="4"/>
  <c r="S17" i="4"/>
  <c r="Q17" i="4"/>
  <c r="M17" i="4"/>
  <c r="K17" i="4"/>
  <c r="I17" i="4"/>
  <c r="G17" i="4"/>
  <c r="E17" i="4"/>
  <c r="S16" i="4"/>
  <c r="Q16" i="4"/>
  <c r="M16" i="4"/>
  <c r="K16" i="4"/>
  <c r="I16" i="4"/>
  <c r="G16" i="4"/>
  <c r="E16" i="4"/>
  <c r="S15" i="4"/>
  <c r="Q15" i="4"/>
  <c r="M15" i="4"/>
  <c r="K15" i="4"/>
  <c r="S14" i="4"/>
  <c r="Q14" i="4"/>
  <c r="M14" i="4"/>
  <c r="K14" i="4"/>
  <c r="I14" i="4"/>
  <c r="G14" i="4"/>
  <c r="S13" i="4"/>
  <c r="Q13" i="4"/>
  <c r="M13" i="4"/>
  <c r="K13" i="4"/>
  <c r="I13" i="4"/>
  <c r="G13" i="4"/>
  <c r="E13" i="4"/>
  <c r="S12" i="4"/>
  <c r="Q12" i="4"/>
  <c r="M12" i="4"/>
  <c r="K12" i="4"/>
  <c r="I12" i="4"/>
  <c r="G12" i="4"/>
  <c r="E12" i="4"/>
  <c r="S11" i="4"/>
  <c r="Q11" i="4"/>
  <c r="M11" i="4"/>
  <c r="K11" i="4"/>
  <c r="I11" i="4"/>
  <c r="G11" i="4"/>
  <c r="E11" i="4"/>
  <c r="S10" i="4"/>
  <c r="Q10" i="4"/>
  <c r="M10" i="4"/>
  <c r="K10" i="4"/>
  <c r="I10" i="4"/>
  <c r="G10" i="4"/>
  <c r="S9" i="4"/>
  <c r="Q9" i="4"/>
  <c r="M9" i="4"/>
  <c r="K9" i="4"/>
  <c r="I9" i="4"/>
  <c r="G9" i="4"/>
  <c r="E9" i="4"/>
  <c r="S8" i="4"/>
  <c r="Q8" i="4"/>
  <c r="M8" i="4"/>
  <c r="K8" i="4"/>
  <c r="I8" i="4"/>
  <c r="G8" i="4"/>
  <c r="E8" i="4"/>
  <c r="S7" i="4"/>
  <c r="Q7" i="4"/>
  <c r="M7" i="4"/>
  <c r="K7" i="4"/>
  <c r="I7" i="4"/>
  <c r="G7" i="4"/>
  <c r="AK61" i="1"/>
  <c r="AK60" i="1"/>
  <c r="R58" i="1"/>
  <c r="AK51" i="1"/>
  <c r="T32" i="1"/>
  <c r="R32" i="1"/>
  <c r="T31" i="1"/>
  <c r="AI28" i="1"/>
  <c r="AG28" i="1"/>
  <c r="AE28" i="1" s="1"/>
  <c r="AC28" i="1" s="1"/>
  <c r="AA28" i="1" s="1"/>
  <c r="Y28" i="1" s="1"/>
  <c r="AN26" i="1"/>
  <c r="AE26" i="1"/>
  <c r="AA26" i="1"/>
  <c r="O25" i="1"/>
  <c r="N25" i="1"/>
  <c r="L25" i="1"/>
  <c r="J25" i="1"/>
  <c r="K25" i="1" s="1"/>
  <c r="H25" i="1"/>
  <c r="F25" i="1"/>
  <c r="D25" i="1"/>
  <c r="AN25" i="1"/>
  <c r="AI25" i="1"/>
  <c r="AJ25" i="1" s="1"/>
  <c r="AH25" i="1"/>
  <c r="AF25" i="1"/>
  <c r="AD25" i="1"/>
  <c r="AB25" i="1"/>
  <c r="Z25" i="1"/>
  <c r="U24" i="1"/>
  <c r="P24" i="1"/>
  <c r="Q24" i="1" s="1"/>
  <c r="O24" i="1"/>
  <c r="M24" i="1"/>
  <c r="K24" i="1"/>
  <c r="I24" i="1"/>
  <c r="G24" i="1"/>
  <c r="E24" i="1"/>
  <c r="AN24" i="1"/>
  <c r="AI24" i="1"/>
  <c r="AJ24" i="1" s="1"/>
  <c r="AH24" i="1"/>
  <c r="AF24" i="1"/>
  <c r="AD24" i="1"/>
  <c r="AB24" i="1"/>
  <c r="Z24" i="1"/>
  <c r="U23" i="1"/>
  <c r="Q23" i="1"/>
  <c r="O23" i="1"/>
  <c r="M23" i="1"/>
  <c r="K23" i="1"/>
  <c r="I23" i="1"/>
  <c r="G23" i="1"/>
  <c r="E23" i="1"/>
  <c r="AN23" i="1"/>
  <c r="AJ23" i="1"/>
  <c r="AH23" i="1"/>
  <c r="AF23" i="1"/>
  <c r="AD23" i="1"/>
  <c r="AB23" i="1"/>
  <c r="Z23" i="1"/>
  <c r="U22" i="1"/>
  <c r="Q22" i="1"/>
  <c r="O22" i="1"/>
  <c r="M22" i="1"/>
  <c r="K22" i="1"/>
  <c r="I22" i="1"/>
  <c r="G22" i="1"/>
  <c r="E22" i="1"/>
  <c r="AN22" i="1"/>
  <c r="AJ22" i="1"/>
  <c r="AH22" i="1"/>
  <c r="AF22" i="1"/>
  <c r="AD22" i="1"/>
  <c r="AB22" i="1"/>
  <c r="Z22" i="1"/>
  <c r="U21" i="1"/>
  <c r="Q21" i="1"/>
  <c r="O21" i="1"/>
  <c r="M21" i="1"/>
  <c r="K21" i="1"/>
  <c r="I21" i="1"/>
  <c r="G21" i="1"/>
  <c r="E21" i="1"/>
  <c r="AN21" i="1"/>
  <c r="U20" i="1"/>
  <c r="Q20" i="1"/>
  <c r="O20" i="1"/>
  <c r="M20" i="1"/>
  <c r="K20" i="1"/>
  <c r="I20" i="1"/>
  <c r="G20" i="1"/>
  <c r="E20" i="1"/>
  <c r="AN20" i="1"/>
  <c r="AI20" i="1"/>
  <c r="AG20" i="1"/>
  <c r="AG26" i="1" s="1"/>
  <c r="AH26" i="1" s="1"/>
  <c r="AE20" i="1"/>
  <c r="AF20" i="1" s="1"/>
  <c r="AC20" i="1"/>
  <c r="AC26" i="1" s="1"/>
  <c r="AA20" i="1"/>
  <c r="Y20" i="1"/>
  <c r="Y26" i="1" s="1"/>
  <c r="U19" i="1"/>
  <c r="Q19" i="1"/>
  <c r="O19" i="1"/>
  <c r="M19" i="1"/>
  <c r="K19" i="1"/>
  <c r="I19" i="1"/>
  <c r="G19" i="1"/>
  <c r="E19" i="1"/>
  <c r="AH18" i="1"/>
  <c r="Z18" i="1"/>
  <c r="U18" i="1"/>
  <c r="Q18" i="1"/>
  <c r="O18" i="1"/>
  <c r="M18" i="1"/>
  <c r="K18" i="1"/>
  <c r="I18" i="1"/>
  <c r="G18" i="1"/>
  <c r="E18" i="1"/>
  <c r="AN17" i="1"/>
  <c r="AJ17" i="1"/>
  <c r="AH17" i="1"/>
  <c r="AF17" i="1"/>
  <c r="AD17" i="1"/>
  <c r="AB17" i="1"/>
  <c r="Z17" i="1"/>
  <c r="U17" i="1"/>
  <c r="Q17" i="1"/>
  <c r="O17" i="1"/>
  <c r="M17" i="1"/>
  <c r="K17" i="1"/>
  <c r="I17" i="1"/>
  <c r="G17" i="1"/>
  <c r="E17" i="1"/>
  <c r="AN16" i="1"/>
  <c r="AJ16" i="1"/>
  <c r="AH16" i="1"/>
  <c r="AF16" i="1"/>
  <c r="AD16" i="1"/>
  <c r="AB16" i="1"/>
  <c r="Z16" i="1"/>
  <c r="Z26" i="1" s="1"/>
  <c r="AN15" i="1"/>
  <c r="AJ15" i="1"/>
  <c r="AH15" i="1"/>
  <c r="AF15" i="1"/>
  <c r="U15" i="1"/>
  <c r="Q15" i="1"/>
  <c r="O15" i="1"/>
  <c r="M15" i="1"/>
  <c r="K15" i="1"/>
  <c r="I15" i="1"/>
  <c r="G15" i="1"/>
  <c r="E15" i="1"/>
  <c r="AJ14" i="1"/>
  <c r="AH14" i="1"/>
  <c r="AF14" i="1"/>
  <c r="AD14" i="1"/>
  <c r="AB14" i="1"/>
  <c r="Z14" i="1"/>
  <c r="Q14" i="1"/>
  <c r="O14" i="1"/>
  <c r="M14" i="1"/>
  <c r="K14" i="1"/>
  <c r="I14" i="1"/>
  <c r="G14" i="1"/>
  <c r="E14" i="1"/>
  <c r="AN13" i="1"/>
  <c r="AJ13" i="1"/>
  <c r="AH13" i="1"/>
  <c r="AF13" i="1"/>
  <c r="AD13" i="1"/>
  <c r="AB13" i="1"/>
  <c r="Z13" i="1"/>
  <c r="U13" i="1"/>
  <c r="Q13" i="1"/>
  <c r="O13" i="1"/>
  <c r="M13" i="1"/>
  <c r="G13" i="1"/>
  <c r="E13" i="1"/>
  <c r="AN12" i="1"/>
  <c r="AJ12" i="1"/>
  <c r="AH12" i="1"/>
  <c r="AF12" i="1"/>
  <c r="AD12" i="1"/>
  <c r="AB12" i="1"/>
  <c r="Z12" i="1"/>
  <c r="U12" i="1"/>
  <c r="P12" i="1"/>
  <c r="Q12" i="1" s="1"/>
  <c r="O12" i="1"/>
  <c r="M12" i="1"/>
  <c r="K12" i="1"/>
  <c r="I12" i="1"/>
  <c r="G12" i="1"/>
  <c r="E12" i="1"/>
  <c r="AJ11" i="1"/>
  <c r="AH11" i="1"/>
  <c r="AF11" i="1"/>
  <c r="AD11" i="1"/>
  <c r="AB11" i="1"/>
  <c r="Z11" i="1"/>
  <c r="U11" i="1"/>
  <c r="P11" i="1"/>
  <c r="O11" i="1"/>
  <c r="M11" i="1"/>
  <c r="K11" i="1"/>
  <c r="AN10" i="1"/>
  <c r="AJ10" i="1"/>
  <c r="AH10" i="1"/>
  <c r="AF10" i="1"/>
  <c r="AD10" i="1"/>
  <c r="AB10" i="1"/>
  <c r="Z10" i="1"/>
  <c r="U10" i="1"/>
  <c r="P10" i="1"/>
  <c r="Q10" i="1" s="1"/>
  <c r="O10" i="1"/>
  <c r="M10" i="1"/>
  <c r="K10" i="1"/>
  <c r="I10" i="1"/>
  <c r="G10" i="1"/>
  <c r="E10" i="1"/>
  <c r="AN9" i="1"/>
  <c r="AJ9" i="1"/>
  <c r="AH9" i="1"/>
  <c r="AF9" i="1"/>
  <c r="AD9" i="1"/>
  <c r="AB9" i="1"/>
  <c r="Z9" i="1"/>
  <c r="U9" i="1"/>
  <c r="P9" i="1"/>
  <c r="Q9" i="1" s="1"/>
  <c r="O9" i="1"/>
  <c r="M9" i="1"/>
  <c r="K9" i="1"/>
  <c r="I9" i="1"/>
  <c r="G9" i="1"/>
  <c r="E9" i="1"/>
  <c r="AN8" i="1"/>
  <c r="AJ8" i="1"/>
  <c r="AH8" i="1"/>
  <c r="AF8" i="1"/>
  <c r="AD8" i="1"/>
  <c r="AB8" i="1"/>
  <c r="Z8" i="1"/>
  <c r="U8" i="1"/>
  <c r="P8" i="1"/>
  <c r="Q8" i="1" s="1"/>
  <c r="O8" i="1"/>
  <c r="M8" i="1"/>
  <c r="K8" i="1"/>
  <c r="AN7" i="1"/>
  <c r="AJ7" i="1"/>
  <c r="AH7" i="1"/>
  <c r="AF7" i="1"/>
  <c r="AD7" i="1"/>
  <c r="AB7" i="1"/>
  <c r="Z7" i="1"/>
  <c r="P7" i="1"/>
  <c r="Q7" i="1" s="1"/>
  <c r="O7" i="1"/>
  <c r="M7" i="1"/>
  <c r="K7" i="1"/>
  <c r="I7" i="1"/>
  <c r="G7" i="1"/>
  <c r="G25" i="1" s="1"/>
  <c r="E7" i="1"/>
  <c r="E25" i="1" s="1"/>
  <c r="I28" i="4" l="1"/>
  <c r="H29" i="4"/>
  <c r="G28" i="4"/>
  <c r="F29" i="4"/>
  <c r="P29" i="4"/>
  <c r="Q28" i="4"/>
  <c r="R29" i="4"/>
  <c r="S28" i="4"/>
  <c r="G20" i="4"/>
  <c r="K28" i="4"/>
  <c r="Q20" i="4"/>
  <c r="AJ20" i="1"/>
  <c r="I25" i="1"/>
  <c r="E10" i="4"/>
  <c r="I20" i="4"/>
  <c r="E27" i="4"/>
  <c r="AD26" i="1"/>
  <c r="M25" i="1"/>
  <c r="E7" i="4"/>
  <c r="E24" i="4"/>
  <c r="E28" i="4" s="1"/>
  <c r="P25" i="1"/>
  <c r="Q25" i="1" s="1"/>
  <c r="AB20" i="1"/>
  <c r="E14" i="4"/>
  <c r="AB26" i="1"/>
  <c r="AF26" i="1"/>
  <c r="Q11" i="1"/>
  <c r="Z20" i="1"/>
  <c r="AD20" i="1"/>
  <c r="AH20" i="1"/>
  <c r="AI26" i="1"/>
  <c r="AJ26" i="1" s="1"/>
  <c r="U32" i="1"/>
  <c r="U3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MSPC072</author>
  </authors>
  <commentList>
    <comment ref="B23" authorId="0" shapeId="0" xr:uid="{00000000-0006-0000-0100-000001000000}">
      <text>
        <r>
          <rPr>
            <sz val="11"/>
            <color theme="1"/>
            <rFont val="ＭＳ Ｐゴシック"/>
            <family val="3"/>
            <charset val="128"/>
          </rPr>
          <t xml:space="preserve">諸収入＋財産収入
</t>
        </r>
      </text>
    </comment>
  </commentList>
</comments>
</file>

<file path=xl/sharedStrings.xml><?xml version="1.0" encoding="utf-8"?>
<sst xmlns="http://schemas.openxmlformats.org/spreadsheetml/2006/main" count="253" uniqueCount="112">
  <si>
    <t>療養費（退職）</t>
  </si>
  <si>
    <t>保険料 （一般・医療）</t>
  </si>
  <si>
    <t>職員給与費等繰入金</t>
  </si>
  <si>
    <t>その他の収入</t>
  </si>
  <si>
    <t>保険料 （一般・後期）</t>
  </si>
  <si>
    <t>保険料 （一般・介護）</t>
  </si>
  <si>
    <t>－</t>
  </si>
  <si>
    <t>療養給付費交付金</t>
  </si>
  <si>
    <t>保険料 （退職・医療）</t>
  </si>
  <si>
    <t>保険料 （退職・後期）</t>
  </si>
  <si>
    <t>老人保健拠出金</t>
  </si>
  <si>
    <t>前期高齢者交付金</t>
  </si>
  <si>
    <t>保険料 （退職・介護）</t>
  </si>
  <si>
    <t>科目</t>
    <rPh sb="0" eb="2">
      <t>カモク</t>
    </rPh>
    <phoneticPr fontId="1"/>
  </si>
  <si>
    <t>県支出金</t>
  </si>
  <si>
    <t>22年度</t>
  </si>
  <si>
    <t>共同事業拠出金</t>
  </si>
  <si>
    <t>歳出</t>
    <rPh sb="0" eb="2">
      <t>サイシュツ</t>
    </rPh>
    <phoneticPr fontId="1"/>
  </si>
  <si>
    <t>保険基盤安定繰入金</t>
  </si>
  <si>
    <t>出産育児一時金繰入金</t>
  </si>
  <si>
    <t>財政安定化支援事業繰入金</t>
  </si>
  <si>
    <t>その他一般会計繰入金</t>
  </si>
  <si>
    <t>療養給付費（退職）</t>
  </si>
  <si>
    <t>繰越金</t>
  </si>
  <si>
    <t>18年度</t>
  </si>
  <si>
    <t>合　　　　　　計</t>
  </si>
  <si>
    <t>県支出金</t>
    <rPh sb="0" eb="1">
      <t>ケン</t>
    </rPh>
    <rPh sb="1" eb="3">
      <t>シシュツ</t>
    </rPh>
    <rPh sb="3" eb="4">
      <t>キン</t>
    </rPh>
    <phoneticPr fontId="1"/>
  </si>
  <si>
    <t>―</t>
  </si>
  <si>
    <t>歳入</t>
    <rPh sb="0" eb="2">
      <t>サイニュウ</t>
    </rPh>
    <phoneticPr fontId="1"/>
  </si>
  <si>
    <t>24年度</t>
  </si>
  <si>
    <t>19年度</t>
  </si>
  <si>
    <t>20年度</t>
  </si>
  <si>
    <t>療養費（一般）</t>
  </si>
  <si>
    <t>21年度</t>
  </si>
  <si>
    <t>23年度</t>
  </si>
  <si>
    <t>構成比</t>
  </si>
  <si>
    <t>決算額 (円)</t>
  </si>
  <si>
    <t>高額療養費 (一般)</t>
  </si>
  <si>
    <t>国庫支出金</t>
  </si>
  <si>
    <t>繰　　入　　金</t>
  </si>
  <si>
    <t>R1</t>
  </si>
  <si>
    <t>保健事業費</t>
  </si>
  <si>
    <t>科　　　目</t>
    <rPh sb="0" eb="1">
      <t>カ</t>
    </rPh>
    <rPh sb="4" eb="5">
      <t>モク</t>
    </rPh>
    <phoneticPr fontId="1"/>
  </si>
  <si>
    <t>-</t>
  </si>
  <si>
    <t>総務費</t>
  </si>
  <si>
    <t>その他</t>
  </si>
  <si>
    <t>療養給付費（一般）</t>
  </si>
  <si>
    <t>対前年比</t>
    <rPh sb="0" eb="1">
      <t>タイ</t>
    </rPh>
    <rPh sb="1" eb="4">
      <t>ゼンネンヒ</t>
    </rPh>
    <phoneticPr fontId="1"/>
  </si>
  <si>
    <t>審査支払手数料</t>
  </si>
  <si>
    <t>収支差引残額</t>
  </si>
  <si>
    <t>高額療養費 (退職)</t>
  </si>
  <si>
    <t>高額介護合算療養費</t>
  </si>
  <si>
    <t>葬祭費</t>
  </si>
  <si>
    <t>出産育児一時金</t>
  </si>
  <si>
    <t>移送費</t>
  </si>
  <si>
    <t>小　　　計</t>
  </si>
  <si>
    <t>後期高齢者支援金等</t>
  </si>
  <si>
    <t>前期高齢者納付金等</t>
  </si>
  <si>
    <t>保険料合計</t>
    <rPh sb="0" eb="3">
      <t>ホケンリョウ</t>
    </rPh>
    <rPh sb="3" eb="5">
      <t>ゴウケイ</t>
    </rPh>
    <phoneticPr fontId="1"/>
  </si>
  <si>
    <t>介護納付金</t>
  </si>
  <si>
    <t>国民健康保険事業費納付金</t>
  </si>
  <si>
    <t>その他の支出</t>
  </si>
  <si>
    <t>合　　　　　計</t>
  </si>
  <si>
    <t>対前年比</t>
    <rPh sb="0" eb="1">
      <t>タイ</t>
    </rPh>
    <rPh sb="1" eb="3">
      <t>ゼンネン</t>
    </rPh>
    <phoneticPr fontId="1"/>
  </si>
  <si>
    <t>保　　 険 　　 給　　 付　　 費</t>
  </si>
  <si>
    <t>保険料</t>
    <rPh sb="0" eb="3">
      <t>ホケンリョウ</t>
    </rPh>
    <phoneticPr fontId="1"/>
  </si>
  <si>
    <t>保険料</t>
  </si>
  <si>
    <t>保険給付費</t>
  </si>
  <si>
    <t>単位：円</t>
    <rPh sb="0" eb="2">
      <t>タンイ</t>
    </rPh>
    <rPh sb="3" eb="4">
      <t>エン</t>
    </rPh>
    <phoneticPr fontId="1"/>
  </si>
  <si>
    <t>被保険者一人当りの諸費の推移</t>
    <rPh sb="12" eb="14">
      <t>スイイ</t>
    </rPh>
    <phoneticPr fontId="1"/>
  </si>
  <si>
    <t>被保険者一人当りの諸費の推移</t>
  </si>
  <si>
    <t>（歳入）</t>
    <rPh sb="1" eb="3">
      <t>サイニュウ</t>
    </rPh>
    <phoneticPr fontId="1"/>
  </si>
  <si>
    <t>（歳出）</t>
    <rPh sb="1" eb="3">
      <t>サイシュツ</t>
    </rPh>
    <phoneticPr fontId="1"/>
  </si>
  <si>
    <t>単位：人</t>
    <rPh sb="0" eb="2">
      <t>タンイ</t>
    </rPh>
    <rPh sb="3" eb="4">
      <t>ニン</t>
    </rPh>
    <phoneticPr fontId="1"/>
  </si>
  <si>
    <t>【参考】被保険者数（年度平均）の推移</t>
    <rPh sb="1" eb="3">
      <t>サンコウ</t>
    </rPh>
    <rPh sb="4" eb="5">
      <t>ヒ</t>
    </rPh>
    <rPh sb="5" eb="7">
      <t>ホケン</t>
    </rPh>
    <rPh sb="7" eb="8">
      <t>シャ</t>
    </rPh>
    <rPh sb="8" eb="9">
      <t>スウ</t>
    </rPh>
    <rPh sb="10" eb="12">
      <t>ネンド</t>
    </rPh>
    <rPh sb="12" eb="14">
      <t>ヘイキン</t>
    </rPh>
    <rPh sb="16" eb="18">
      <t>スイイ</t>
    </rPh>
    <phoneticPr fontId="1"/>
  </si>
  <si>
    <t>国庫支出金</t>
    <rPh sb="0" eb="2">
      <t>コッコ</t>
    </rPh>
    <rPh sb="2" eb="5">
      <t>シシュツキン</t>
    </rPh>
    <phoneticPr fontId="1"/>
  </si>
  <si>
    <t>その他一般会計繰入金</t>
    <rPh sb="2" eb="3">
      <t>タ</t>
    </rPh>
    <rPh sb="3" eb="5">
      <t>イッパン</t>
    </rPh>
    <rPh sb="5" eb="7">
      <t>カイケイ</t>
    </rPh>
    <rPh sb="7" eb="9">
      <t>クリイレ</t>
    </rPh>
    <rPh sb="9" eb="10">
      <t>キン</t>
    </rPh>
    <phoneticPr fontId="1"/>
  </si>
  <si>
    <t>保険給付費</t>
    <rPh sb="0" eb="2">
      <t>ホケン</t>
    </rPh>
    <rPh sb="2" eb="4">
      <t>キュウフ</t>
    </rPh>
    <rPh sb="4" eb="5">
      <t>ヒ</t>
    </rPh>
    <phoneticPr fontId="1"/>
  </si>
  <si>
    <t>共同事業
拠出金</t>
    <rPh sb="0" eb="2">
      <t>キョウドウ</t>
    </rPh>
    <rPh sb="2" eb="4">
      <t>ジギョウ</t>
    </rPh>
    <rPh sb="5" eb="8">
      <t>キョシュツキン</t>
    </rPh>
    <phoneticPr fontId="1"/>
  </si>
  <si>
    <t>26年度</t>
  </si>
  <si>
    <t xml:space="preserve"> </t>
  </si>
  <si>
    <t>国庫補助金</t>
    <rPh sb="0" eb="2">
      <t>コッコ</t>
    </rPh>
    <rPh sb="2" eb="5">
      <t>ホジョキン</t>
    </rPh>
    <phoneticPr fontId="1"/>
  </si>
  <si>
    <t>【用語説明及び概要】</t>
    <rPh sb="1" eb="3">
      <t>ヨウゴ</t>
    </rPh>
    <rPh sb="3" eb="5">
      <t>セツメイ</t>
    </rPh>
    <rPh sb="5" eb="6">
      <t>オヨ</t>
    </rPh>
    <rPh sb="7" eb="9">
      <t>ガイヨウ</t>
    </rPh>
    <phoneticPr fontId="1"/>
  </si>
  <si>
    <t>27年度</t>
  </si>
  <si>
    <t>資料５</t>
    <rPh sb="0" eb="2">
      <t>シリョウ</t>
    </rPh>
    <phoneticPr fontId="1"/>
  </si>
  <si>
    <t>（参考）</t>
    <rPh sb="1" eb="3">
      <t>サンコウ</t>
    </rPh>
    <phoneticPr fontId="1"/>
  </si>
  <si>
    <t>共同事業交付金</t>
    <rPh sb="0" eb="2">
      <t>キョウドウ</t>
    </rPh>
    <rPh sb="2" eb="4">
      <t>ジギョウ</t>
    </rPh>
    <rPh sb="4" eb="7">
      <t>コウフキン</t>
    </rPh>
    <phoneticPr fontId="1"/>
  </si>
  <si>
    <t>28年度</t>
  </si>
  <si>
    <t>H28</t>
  </si>
  <si>
    <t>H29</t>
  </si>
  <si>
    <t>国民健康保険事業費納付金</t>
    <rPh sb="0" eb="2">
      <t>コクミン</t>
    </rPh>
    <rPh sb="2" eb="4">
      <t>ケンコウ</t>
    </rPh>
    <rPh sb="4" eb="6">
      <t>ホケン</t>
    </rPh>
    <rPh sb="6" eb="9">
      <t>ジギョウヒ</t>
    </rPh>
    <rPh sb="9" eb="12">
      <t>ノウフキン</t>
    </rPh>
    <phoneticPr fontId="1"/>
  </si>
  <si>
    <t>基金積立金</t>
    <rPh sb="0" eb="2">
      <t>キキン</t>
    </rPh>
    <rPh sb="2" eb="4">
      <t>ツミタテ</t>
    </rPh>
    <rPh sb="4" eb="5">
      <t>キン</t>
    </rPh>
    <phoneticPr fontId="1"/>
  </si>
  <si>
    <t>H30</t>
  </si>
  <si>
    <r>
      <t>平成30年度の</t>
    </r>
    <r>
      <rPr>
        <sz val="8"/>
        <color theme="1"/>
        <rFont val="ＭＳ Ｐゴシック"/>
        <family val="3"/>
        <charset val="128"/>
      </rPr>
      <t>制度改正により新設。財政上の責任主体である都道府県に納めるもの。</t>
    </r>
    <rPh sb="0" eb="2">
      <t>ヘイセイ</t>
    </rPh>
    <rPh sb="4" eb="6">
      <t>ネンド</t>
    </rPh>
    <rPh sb="7" eb="9">
      <t>セイド</t>
    </rPh>
    <rPh sb="9" eb="11">
      <t>カイセイ</t>
    </rPh>
    <rPh sb="14" eb="16">
      <t>シンセツ</t>
    </rPh>
    <rPh sb="17" eb="20">
      <t>ザイセイジョウ</t>
    </rPh>
    <rPh sb="21" eb="23">
      <t>セキニン</t>
    </rPh>
    <rPh sb="23" eb="25">
      <t>シュタイ</t>
    </rPh>
    <rPh sb="28" eb="32">
      <t>トドウフケン</t>
    </rPh>
    <rPh sb="33" eb="34">
      <t>オサ</t>
    </rPh>
    <phoneticPr fontId="1"/>
  </si>
  <si>
    <r>
      <t>平成30年度の</t>
    </r>
    <r>
      <rPr>
        <sz val="8"/>
        <color theme="1"/>
        <rFont val="ＭＳ Ｐゴシック"/>
        <family val="3"/>
        <charset val="128"/>
      </rPr>
      <t>制度改正により実質的に廃止。年金受給者にかかる台帳提供の経費のみ存続。</t>
    </r>
    <rPh sb="0" eb="2">
      <t>ヘイセイ</t>
    </rPh>
    <rPh sb="4" eb="6">
      <t>ネンド</t>
    </rPh>
    <rPh sb="7" eb="9">
      <t>セイド</t>
    </rPh>
    <rPh sb="9" eb="11">
      <t>カイセイ</t>
    </rPh>
    <rPh sb="14" eb="15">
      <t>ジツ</t>
    </rPh>
    <rPh sb="15" eb="17">
      <t>シツテキ</t>
    </rPh>
    <rPh sb="18" eb="20">
      <t>ハイシ</t>
    </rPh>
    <rPh sb="21" eb="23">
      <t>ネンキン</t>
    </rPh>
    <rPh sb="23" eb="26">
      <t>ジュキュウシャ</t>
    </rPh>
    <rPh sb="30" eb="32">
      <t>ダイチョウ</t>
    </rPh>
    <rPh sb="32" eb="34">
      <t>テイキョウ</t>
    </rPh>
    <rPh sb="35" eb="37">
      <t>ケイヒ</t>
    </rPh>
    <rPh sb="39" eb="41">
      <t>ソンゾク</t>
    </rPh>
    <phoneticPr fontId="1"/>
  </si>
  <si>
    <t>運営基金繰入金</t>
  </si>
  <si>
    <t xml:space="preserve">保
険
給
付
費
</t>
    <rPh sb="0" eb="1">
      <t>タモツ</t>
    </rPh>
    <rPh sb="3" eb="4">
      <t>ケン</t>
    </rPh>
    <rPh sb="6" eb="7">
      <t>キュウ</t>
    </rPh>
    <rPh sb="9" eb="10">
      <t>ツキ</t>
    </rPh>
    <rPh sb="12" eb="13">
      <t>ヒ</t>
    </rPh>
    <phoneticPr fontId="1"/>
  </si>
  <si>
    <t>傷病手当諸費</t>
    <rPh sb="0" eb="2">
      <t>ショウビョウ</t>
    </rPh>
    <rPh sb="2" eb="4">
      <t>テアテ</t>
    </rPh>
    <rPh sb="4" eb="6">
      <t>ショヒ</t>
    </rPh>
    <phoneticPr fontId="1"/>
  </si>
  <si>
    <r>
      <t>R</t>
    </r>
    <r>
      <rPr>
        <sz val="11"/>
        <color theme="1"/>
        <rFont val="ＭＳ Ｐゴシック"/>
        <family val="3"/>
        <charset val="128"/>
        <scheme val="minor"/>
      </rPr>
      <t>2</t>
    </r>
    <phoneticPr fontId="1"/>
  </si>
  <si>
    <t>令和３年度</t>
    <rPh sb="0" eb="2">
      <t>レイワ</t>
    </rPh>
    <rPh sb="3" eb="5">
      <t>ネンド</t>
    </rPh>
    <phoneticPr fontId="1"/>
  </si>
  <si>
    <t>令和３年度</t>
    <rPh sb="0" eb="2">
      <t>レイワ</t>
    </rPh>
    <phoneticPr fontId="1"/>
  </si>
  <si>
    <t>R3</t>
    <phoneticPr fontId="1"/>
  </si>
  <si>
    <r>
      <t>国保加入者の所得や人数に応じて世帯単位で決まる。医療保険分、後期高齢者支援分、介護保険分からなる。
⇒一人当たり保険料額は対前年</t>
    </r>
    <r>
      <rPr>
        <sz val="8"/>
        <color rgb="FFFF0000"/>
        <rFont val="ＭＳ Ｐゴシック"/>
        <family val="3"/>
        <charset val="128"/>
      </rPr>
      <t>５.５％</t>
    </r>
    <r>
      <rPr>
        <sz val="8"/>
        <color theme="1"/>
        <rFont val="ＭＳ Ｐゴシック"/>
        <family val="3"/>
        <charset val="128"/>
      </rPr>
      <t>の増、　収納額全体では、保険料総額</t>
    </r>
    <r>
      <rPr>
        <sz val="8"/>
        <color rgb="FFFF0000"/>
        <rFont val="ＭＳ Ｐゴシック"/>
        <family val="3"/>
        <charset val="128"/>
      </rPr>
      <t>4,063,695千円</t>
    </r>
    <r>
      <rPr>
        <sz val="8"/>
        <color theme="1"/>
        <rFont val="ＭＳ Ｐゴシック"/>
        <family val="3"/>
        <charset val="128"/>
      </rPr>
      <t>で全体で</t>
    </r>
    <r>
      <rPr>
        <sz val="8"/>
        <color rgb="FFFF0000"/>
        <rFont val="ＭＳ Ｐゴシック"/>
        <family val="3"/>
        <charset val="128"/>
      </rPr>
      <t>３.８％の増</t>
    </r>
    <r>
      <rPr>
        <sz val="8"/>
        <color theme="1"/>
        <rFont val="ＭＳ Ｐゴシック"/>
        <family val="3"/>
        <charset val="128"/>
      </rPr>
      <t>。</t>
    </r>
    <rPh sb="0" eb="2">
      <t>コクホ</t>
    </rPh>
    <rPh sb="2" eb="4">
      <t>カニュウ</t>
    </rPh>
    <rPh sb="4" eb="5">
      <t>シャ</t>
    </rPh>
    <rPh sb="6" eb="8">
      <t>ショトク</t>
    </rPh>
    <rPh sb="9" eb="11">
      <t>ニンズウ</t>
    </rPh>
    <rPh sb="12" eb="13">
      <t>オウ</t>
    </rPh>
    <rPh sb="15" eb="17">
      <t>セタイ</t>
    </rPh>
    <rPh sb="17" eb="19">
      <t>タンイ</t>
    </rPh>
    <rPh sb="20" eb="21">
      <t>キ</t>
    </rPh>
    <rPh sb="24" eb="26">
      <t>イリョウ</t>
    </rPh>
    <rPh sb="26" eb="28">
      <t>ホケン</t>
    </rPh>
    <rPh sb="28" eb="29">
      <t>ブン</t>
    </rPh>
    <rPh sb="30" eb="32">
      <t>コウキ</t>
    </rPh>
    <rPh sb="32" eb="35">
      <t>コウレイシャ</t>
    </rPh>
    <rPh sb="35" eb="37">
      <t>シエン</t>
    </rPh>
    <rPh sb="37" eb="38">
      <t>ブン</t>
    </rPh>
    <rPh sb="39" eb="41">
      <t>カイゴ</t>
    </rPh>
    <rPh sb="41" eb="43">
      <t>ホケン</t>
    </rPh>
    <rPh sb="43" eb="44">
      <t>ブン</t>
    </rPh>
    <rPh sb="51" eb="53">
      <t>ヒトリ</t>
    </rPh>
    <rPh sb="53" eb="54">
      <t>ア</t>
    </rPh>
    <rPh sb="56" eb="59">
      <t>ホケンリョウ</t>
    </rPh>
    <rPh sb="59" eb="60">
      <t>ガク</t>
    </rPh>
    <rPh sb="61" eb="62">
      <t>タイ</t>
    </rPh>
    <rPh sb="62" eb="64">
      <t>ゼンネン</t>
    </rPh>
    <rPh sb="69" eb="70">
      <t>ゾウ</t>
    </rPh>
    <rPh sb="75" eb="77">
      <t>ゼンタイ</t>
    </rPh>
    <rPh sb="97" eb="99">
      <t>ゼンタイ</t>
    </rPh>
    <rPh sb="105" eb="106">
      <t>ゾウ</t>
    </rPh>
    <phoneticPr fontId="1"/>
  </si>
  <si>
    <r>
      <rPr>
        <sz val="8"/>
        <color rgb="FFFF0000"/>
        <rFont val="ＭＳ Ｐゴシック"/>
        <family val="3"/>
        <charset val="128"/>
        <scheme val="minor"/>
      </rPr>
      <t>コロナ減免に対する助成の災害臨時特例補助金の</t>
    </r>
    <r>
      <rPr>
        <sz val="8"/>
        <color rgb="FFFF0000"/>
        <rFont val="ＭＳ Ｐゴシック"/>
        <family val="3"/>
        <charset val="128"/>
      </rPr>
      <t>9,335千円、国民健康保険制度関係業務準備事業費補助金（マイナンバー補助金）の84千円。</t>
    </r>
    <rPh sb="3" eb="5">
      <t>ゲンメン</t>
    </rPh>
    <rPh sb="6" eb="7">
      <t>タイ</t>
    </rPh>
    <rPh sb="9" eb="11">
      <t>ジョセイ</t>
    </rPh>
    <rPh sb="12" eb="14">
      <t>サイガイ</t>
    </rPh>
    <rPh sb="14" eb="18">
      <t>リンジトクレイ</t>
    </rPh>
    <rPh sb="18" eb="21">
      <t>ホジョキン</t>
    </rPh>
    <rPh sb="27" eb="29">
      <t>センエン</t>
    </rPh>
    <rPh sb="57" eb="60">
      <t>ホジョキン</t>
    </rPh>
    <rPh sb="64" eb="66">
      <t>センエン</t>
    </rPh>
    <phoneticPr fontId="1"/>
  </si>
  <si>
    <r>
      <t>平成30年度の制度改正により大幅増額し、</t>
    </r>
    <r>
      <rPr>
        <sz val="8"/>
        <color rgb="FFFF0000"/>
        <rFont val="ＭＳ Ｐゴシック"/>
        <family val="3"/>
        <charset val="128"/>
      </rPr>
      <t>10,956,335千円。</t>
    </r>
    <r>
      <rPr>
        <sz val="8"/>
        <color theme="1"/>
        <rFont val="ＭＳ Ｐゴシック"/>
        <family val="3"/>
        <charset val="128"/>
      </rPr>
      <t>市単独事業以外の医療費を賄うこととなった。普通交付金が医療費分、特別交付金が保険者努力支援分等となる。</t>
    </r>
    <rPh sb="0" eb="2">
      <t>ヘイセイ</t>
    </rPh>
    <rPh sb="4" eb="6">
      <t>ネンド</t>
    </rPh>
    <rPh sb="7" eb="9">
      <t>セイド</t>
    </rPh>
    <rPh sb="9" eb="11">
      <t>カイセイ</t>
    </rPh>
    <rPh sb="14" eb="16">
      <t>オオハバ</t>
    </rPh>
    <rPh sb="16" eb="18">
      <t>ゾウガク</t>
    </rPh>
    <rPh sb="30" eb="31">
      <t>セン</t>
    </rPh>
    <rPh sb="31" eb="32">
      <t>エン</t>
    </rPh>
    <rPh sb="33" eb="34">
      <t>シ</t>
    </rPh>
    <rPh sb="34" eb="36">
      <t>タンドク</t>
    </rPh>
    <rPh sb="36" eb="38">
      <t>ジギョウ</t>
    </rPh>
    <rPh sb="38" eb="40">
      <t>イガイ</t>
    </rPh>
    <rPh sb="41" eb="44">
      <t>イリョウヒ</t>
    </rPh>
    <rPh sb="45" eb="46">
      <t>マカナ</t>
    </rPh>
    <rPh sb="54" eb="56">
      <t>フツウ</t>
    </rPh>
    <rPh sb="56" eb="59">
      <t>コウフキン</t>
    </rPh>
    <rPh sb="60" eb="63">
      <t>イリョウヒ</t>
    </rPh>
    <rPh sb="63" eb="64">
      <t>ブン</t>
    </rPh>
    <rPh sb="65" eb="67">
      <t>トクベツ</t>
    </rPh>
    <rPh sb="67" eb="70">
      <t>コウフキン</t>
    </rPh>
    <rPh sb="71" eb="74">
      <t>ホケンシャ</t>
    </rPh>
    <rPh sb="74" eb="76">
      <t>ドリョク</t>
    </rPh>
    <rPh sb="76" eb="78">
      <t>シエン</t>
    </rPh>
    <rPh sb="78" eb="79">
      <t>ブン</t>
    </rPh>
    <rPh sb="79" eb="80">
      <t>トウ</t>
    </rPh>
    <phoneticPr fontId="1"/>
  </si>
  <si>
    <r>
      <t>給付費等の不足分や各歳入予算科目における収入不足分を補填するために鎌倉市の一般会計から繰入れたもの。　
⇒対前年1人あたり</t>
    </r>
    <r>
      <rPr>
        <sz val="8"/>
        <color rgb="FFFF0000"/>
        <rFont val="ＭＳ Ｐゴシック"/>
        <family val="3"/>
        <charset val="128"/>
      </rPr>
      <t>１１.２％の増。</t>
    </r>
    <rPh sb="33" eb="36">
      <t>カマクラシ</t>
    </rPh>
    <rPh sb="37" eb="39">
      <t>イッパン</t>
    </rPh>
    <rPh sb="39" eb="41">
      <t>カイケイ</t>
    </rPh>
    <rPh sb="53" eb="54">
      <t>タイ</t>
    </rPh>
    <rPh sb="54" eb="56">
      <t>ゼンネン</t>
    </rPh>
    <rPh sb="57" eb="58">
      <t>ニン</t>
    </rPh>
    <rPh sb="67" eb="68">
      <t>ゾウ</t>
    </rPh>
    <phoneticPr fontId="1"/>
  </si>
  <si>
    <r>
      <t>一般被保険者及び退職被保険者等に係る医療費など療養給付費等の経費で、支出全体の約</t>
    </r>
    <r>
      <rPr>
        <sz val="8"/>
        <color rgb="FFFF0000"/>
        <rFont val="ＭＳ Ｐゴシック"/>
        <family val="3"/>
        <charset val="128"/>
      </rPr>
      <t>６５</t>
    </r>
    <r>
      <rPr>
        <sz val="8"/>
        <color theme="1"/>
        <rFont val="ＭＳ Ｐゴシック"/>
        <family val="3"/>
        <charset val="128"/>
      </rPr>
      <t>％を占める。平成30年度以降は制度改正により、市単独事業以外は県が賄う。　
⇒一人当たりでは対前年</t>
    </r>
    <r>
      <rPr>
        <sz val="8"/>
        <color rgb="FFFF0000"/>
        <rFont val="ＭＳ Ｐゴシック"/>
        <family val="3"/>
        <charset val="128"/>
      </rPr>
      <t>６.８％増</t>
    </r>
    <r>
      <rPr>
        <sz val="8"/>
        <color theme="1"/>
        <rFont val="ＭＳ Ｐゴシック"/>
        <family val="3"/>
        <charset val="128"/>
      </rPr>
      <t>、被保険者数減により総額は、</t>
    </r>
    <r>
      <rPr>
        <sz val="8"/>
        <color rgb="FFFF0000"/>
        <rFont val="ＭＳ Ｐゴシック"/>
        <family val="3"/>
        <charset val="128"/>
      </rPr>
      <t>10,799,088千円</t>
    </r>
    <r>
      <rPr>
        <sz val="8"/>
        <color theme="1"/>
        <rFont val="ＭＳ Ｐゴシック"/>
        <family val="3"/>
        <charset val="128"/>
      </rPr>
      <t xml:space="preserve">で
</t>
    </r>
    <r>
      <rPr>
        <sz val="8"/>
        <color rgb="FFFF0000"/>
        <rFont val="ＭＳ Ｐゴシック"/>
        <family val="3"/>
        <charset val="128"/>
      </rPr>
      <t>５.１％</t>
    </r>
    <r>
      <rPr>
        <sz val="8"/>
        <color theme="1"/>
        <rFont val="ＭＳ Ｐゴシック"/>
        <family val="3"/>
        <charset val="128"/>
      </rPr>
      <t>の増。</t>
    </r>
    <rPh sb="44" eb="45">
      <t>シ</t>
    </rPh>
    <rPh sb="48" eb="50">
      <t>ヘイセイ</t>
    </rPh>
    <rPh sb="52" eb="56">
      <t>ネンドイコウ</t>
    </rPh>
    <rPh sb="57" eb="59">
      <t>セイド</t>
    </rPh>
    <rPh sb="59" eb="61">
      <t>カイセイ</t>
    </rPh>
    <rPh sb="65" eb="66">
      <t>シ</t>
    </rPh>
    <rPh sb="66" eb="68">
      <t>タンドク</t>
    </rPh>
    <rPh sb="68" eb="70">
      <t>ジギョウ</t>
    </rPh>
    <rPh sb="70" eb="72">
      <t>イガイ</t>
    </rPh>
    <rPh sb="73" eb="74">
      <t>ケン</t>
    </rPh>
    <rPh sb="75" eb="76">
      <t>マカナ</t>
    </rPh>
    <rPh sb="81" eb="83">
      <t>ヒトリ</t>
    </rPh>
    <rPh sb="83" eb="84">
      <t>ア</t>
    </rPh>
    <rPh sb="88" eb="89">
      <t>タイ</t>
    </rPh>
    <rPh sb="89" eb="91">
      <t>ゼンネン</t>
    </rPh>
    <rPh sb="95" eb="96">
      <t>ゾウ</t>
    </rPh>
    <rPh sb="97" eb="101">
      <t>ヒホケンシャ</t>
    </rPh>
    <rPh sb="101" eb="102">
      <t>スウ</t>
    </rPh>
    <rPh sb="102" eb="103">
      <t>ゲン</t>
    </rPh>
    <rPh sb="106" eb="108">
      <t>ソウガク</t>
    </rPh>
    <rPh sb="120" eb="122">
      <t>センエン</t>
    </rPh>
    <rPh sb="129" eb="130">
      <t>ゾウ</t>
    </rPh>
    <phoneticPr fontId="1"/>
  </si>
  <si>
    <t>令和４年度</t>
    <rPh sb="0" eb="2">
      <t>レイワ</t>
    </rPh>
    <rPh sb="3" eb="5">
      <t>ネンド</t>
    </rPh>
    <phoneticPr fontId="1"/>
  </si>
  <si>
    <t>令和４年度決算の前年度との比較</t>
    <rPh sb="0" eb="2">
      <t>レイワ</t>
    </rPh>
    <rPh sb="3" eb="5">
      <t>ネンド</t>
    </rPh>
    <rPh sb="4" eb="5">
      <t>ド</t>
    </rPh>
    <rPh sb="5" eb="7">
      <t>ケッサン</t>
    </rPh>
    <rPh sb="8" eb="11">
      <t>ゼンネンド</t>
    </rPh>
    <rPh sb="13" eb="15">
      <t>ヒカク</t>
    </rPh>
    <phoneticPr fontId="1"/>
  </si>
  <si>
    <t>令和４年度</t>
    <rPh sb="0" eb="2">
      <t>レイワ</t>
    </rPh>
    <phoneticPr fontId="1"/>
  </si>
  <si>
    <t>R4</t>
    <phoneticPr fontId="1"/>
  </si>
  <si>
    <t>資料２-５</t>
    <rPh sb="0" eb="2">
      <t>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</si>
</sst>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Red]\-#,##0.0"/>
    <numFmt numFmtId="177" formatCode="#,##0_ "/>
    <numFmt numFmtId="178" formatCode="#,##0_);[Red]\(#,##0\)"/>
    <numFmt numFmtId="179" formatCode="0.0%"/>
  </numFmts>
  <fonts count="21" x14ac:knownFonts="1">
    <font>
      <sz val="11"/>
      <color theme="1"/>
      <name val="ＭＳ Ｐゴシック"/>
      <scheme val="minor"/>
    </font>
    <font>
      <sz val="6"/>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b/>
      <sz val="15"/>
      <color theme="1"/>
      <name val="ＭＳ Ｐゴシック"/>
      <family val="3"/>
      <charset val="128"/>
      <scheme val="minor"/>
    </font>
    <font>
      <sz val="15"/>
      <color theme="1"/>
      <name val="ＭＳ Ｐゴシック"/>
      <family val="3"/>
      <charset val="128"/>
      <scheme val="minor"/>
    </font>
    <font>
      <sz val="11"/>
      <color theme="1"/>
      <name val="ＭＳ 明朝"/>
      <family val="1"/>
      <charset val="128"/>
    </font>
    <font>
      <b/>
      <sz val="11"/>
      <color theme="1"/>
      <name val="ＭＳ 明朝"/>
      <family val="1"/>
      <charset val="128"/>
    </font>
    <font>
      <sz val="10"/>
      <color theme="1"/>
      <name val="ＭＳ 明朝"/>
      <family val="1"/>
      <charset val="128"/>
    </font>
    <font>
      <sz val="9"/>
      <color theme="1"/>
      <name val="ＭＳ 明朝"/>
      <family val="1"/>
      <charset val="128"/>
    </font>
    <font>
      <sz val="16"/>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8"/>
      <color rgb="FFFF0000"/>
      <name val="ＭＳ Ｐゴシック"/>
      <family val="3"/>
      <charset val="128"/>
      <scheme val="minor"/>
    </font>
    <font>
      <sz val="8"/>
      <color rgb="FFFF0000"/>
      <name val="ＭＳ Ｐゴシック"/>
      <family val="3"/>
      <charset val="128"/>
    </font>
    <font>
      <sz val="8"/>
      <color theme="1"/>
      <name val="ＭＳ Ｐゴシック"/>
      <family val="3"/>
      <charset val="128"/>
    </font>
    <font>
      <sz val="11"/>
      <color theme="1"/>
      <name val="ＭＳ Ｐゴシック"/>
      <family val="3"/>
      <charset val="128"/>
    </font>
    <font>
      <sz val="16"/>
      <color theme="1"/>
      <name val="ＭＳ ゴシック"/>
      <family val="3"/>
      <charset val="128"/>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style="thin">
        <color auto="1"/>
      </left>
      <right/>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top style="thin">
        <color auto="1"/>
      </top>
      <bottom style="thin">
        <color auto="1"/>
      </bottom>
      <diagonal/>
    </border>
    <border>
      <left/>
      <right/>
      <top style="thin">
        <color indexed="64"/>
      </top>
      <bottom/>
      <diagonal/>
    </border>
    <border>
      <left/>
      <right/>
      <top style="thin">
        <color auto="1"/>
      </top>
      <bottom/>
      <diagonal/>
    </border>
    <border>
      <left/>
      <right style="thin">
        <color auto="1"/>
      </right>
      <top style="thin">
        <color auto="1"/>
      </top>
      <bottom/>
      <diagonal/>
    </border>
  </borders>
  <cellStyleXfs count="3">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141">
    <xf numFmtId="0" fontId="0" fillId="0" borderId="0" xfId="0">
      <alignment vertical="center"/>
    </xf>
    <xf numFmtId="0" fontId="2" fillId="0" borderId="0" xfId="0" applyFont="1" applyAlignment="1">
      <alignment horizontal="center" vertical="center"/>
    </xf>
    <xf numFmtId="0" fontId="3" fillId="0" borderId="0" xfId="0" applyFont="1">
      <alignment vertical="center"/>
    </xf>
    <xf numFmtId="0" fontId="0" fillId="0" borderId="1" xfId="0" applyFont="1" applyBorder="1" applyAlignment="1">
      <alignment horizontal="center" vertical="center"/>
    </xf>
    <xf numFmtId="38" fontId="0" fillId="0" borderId="1" xfId="1" applyFont="1" applyBorder="1">
      <alignment vertical="center"/>
    </xf>
    <xf numFmtId="0" fontId="0" fillId="0" borderId="2" xfId="0" applyFont="1" applyBorder="1" applyAlignment="1">
      <alignment horizontal="center" vertical="center"/>
    </xf>
    <xf numFmtId="38" fontId="0" fillId="0" borderId="2" xfId="1" applyFont="1" applyBorder="1">
      <alignment vertical="center"/>
    </xf>
    <xf numFmtId="0" fontId="0" fillId="0" borderId="3" xfId="0" applyFont="1" applyBorder="1" applyAlignment="1">
      <alignment horizontal="center" vertical="center"/>
    </xf>
    <xf numFmtId="177" fontId="0" fillId="0" borderId="3" xfId="0" applyNumberFormat="1" applyBorder="1">
      <alignment vertical="center"/>
    </xf>
    <xf numFmtId="0" fontId="0" fillId="0" borderId="0" xfId="0" applyFont="1" applyAlignment="1">
      <alignment horizontal="center" vertical="center"/>
    </xf>
    <xf numFmtId="177" fontId="0" fillId="0" borderId="0" xfId="0" applyNumberFormat="1" applyBorder="1">
      <alignment vertical="center"/>
    </xf>
    <xf numFmtId="38" fontId="0" fillId="0" borderId="0" xfId="1" applyFont="1" applyBorder="1">
      <alignment vertical="center"/>
    </xf>
    <xf numFmtId="0" fontId="5" fillId="0" borderId="0" xfId="0" applyFont="1">
      <alignment vertical="center"/>
    </xf>
    <xf numFmtId="0" fontId="6" fillId="0" borderId="0" xfId="0" applyFont="1">
      <alignment vertical="center"/>
    </xf>
    <xf numFmtId="0" fontId="7" fillId="0" borderId="1" xfId="0" applyFont="1" applyBorder="1" applyAlignment="1">
      <alignment horizontal="center" vertical="center" wrapText="1"/>
    </xf>
    <xf numFmtId="0" fontId="0" fillId="0" borderId="0" xfId="0" applyBorder="1" applyAlignment="1">
      <alignment vertical="center" wrapText="1"/>
    </xf>
    <xf numFmtId="0" fontId="7" fillId="0" borderId="3" xfId="0" applyFont="1" applyBorder="1" applyAlignment="1">
      <alignment vertical="center" wrapText="1"/>
    </xf>
    <xf numFmtId="0" fontId="7" fillId="0" borderId="8" xfId="0" applyFont="1" applyBorder="1" applyAlignment="1">
      <alignment horizontal="justify" vertical="center" wrapText="1"/>
    </xf>
    <xf numFmtId="0" fontId="7" fillId="0" borderId="1" xfId="0" applyFont="1" applyBorder="1" applyAlignment="1">
      <alignment horizontal="justify" vertical="center" wrapText="1"/>
    </xf>
    <xf numFmtId="0" fontId="7" fillId="0" borderId="9" xfId="0" applyFont="1" applyBorder="1" applyAlignment="1">
      <alignment horizontal="justify" vertical="center" wrapText="1"/>
    </xf>
    <xf numFmtId="0" fontId="7" fillId="0" borderId="1" xfId="0" applyFont="1" applyBorder="1" applyAlignment="1">
      <alignment horizontal="center" vertical="center"/>
    </xf>
    <xf numFmtId="0" fontId="7" fillId="0" borderId="1" xfId="0" applyFont="1" applyBorder="1">
      <alignment vertical="center"/>
    </xf>
    <xf numFmtId="3" fontId="7" fillId="0" borderId="1" xfId="0" applyNumberFormat="1" applyFont="1" applyBorder="1" applyAlignment="1">
      <alignment horizontal="right" vertical="center" wrapText="1"/>
    </xf>
    <xf numFmtId="3" fontId="7" fillId="0" borderId="7" xfId="0" applyNumberFormat="1" applyFont="1" applyBorder="1" applyAlignment="1">
      <alignment horizontal="right" vertical="center" wrapText="1"/>
    </xf>
    <xf numFmtId="3" fontId="7" fillId="0" borderId="9" xfId="0" applyNumberFormat="1" applyFont="1" applyBorder="1" applyAlignment="1">
      <alignment horizontal="right" vertical="center" wrapText="1"/>
    </xf>
    <xf numFmtId="3" fontId="7" fillId="0" borderId="8" xfId="0" applyNumberFormat="1" applyFont="1" applyBorder="1" applyAlignment="1">
      <alignment horizontal="right" vertical="center" wrapText="1"/>
    </xf>
    <xf numFmtId="179" fontId="7" fillId="0" borderId="1" xfId="0" applyNumberFormat="1" applyFont="1" applyBorder="1" applyAlignment="1">
      <alignment horizontal="right" vertical="center" wrapText="1"/>
    </xf>
    <xf numFmtId="179" fontId="7" fillId="0" borderId="7" xfId="0" applyNumberFormat="1" applyFont="1" applyBorder="1" applyAlignment="1">
      <alignment horizontal="right" vertical="center" wrapText="1"/>
    </xf>
    <xf numFmtId="0" fontId="7" fillId="0" borderId="1" xfId="0" applyFont="1" applyBorder="1" applyAlignment="1">
      <alignment horizontal="right" vertical="center" wrapText="1"/>
    </xf>
    <xf numFmtId="0" fontId="7" fillId="0" borderId="2" xfId="0" applyFont="1" applyFill="1" applyBorder="1" applyAlignment="1">
      <alignment horizontal="center" vertical="center"/>
    </xf>
    <xf numFmtId="3" fontId="7" fillId="0" borderId="1" xfId="0" applyNumberFormat="1" applyFont="1" applyBorder="1" applyAlignment="1">
      <alignment horizontal="center" vertical="center" wrapText="1"/>
    </xf>
    <xf numFmtId="3" fontId="8" fillId="0" borderId="1" xfId="0" applyNumberFormat="1" applyFont="1" applyFill="1" applyBorder="1" applyAlignment="1">
      <alignment horizontal="right" vertical="center" wrapText="1"/>
    </xf>
    <xf numFmtId="3" fontId="0" fillId="0" borderId="0" xfId="0" applyNumberFormat="1">
      <alignment vertical="center"/>
    </xf>
    <xf numFmtId="0" fontId="7" fillId="0" borderId="7" xfId="0" applyFont="1" applyFill="1" applyBorder="1" applyAlignment="1">
      <alignment horizontal="center" vertical="center"/>
    </xf>
    <xf numFmtId="0" fontId="2" fillId="0" borderId="0" xfId="0" applyFont="1" applyAlignment="1">
      <alignment horizontal="right" vertical="center"/>
    </xf>
    <xf numFmtId="0" fontId="7" fillId="2" borderId="1" xfId="0" applyFont="1" applyFill="1" applyBorder="1" applyAlignment="1">
      <alignment horizontal="center" vertical="center"/>
    </xf>
    <xf numFmtId="3" fontId="7" fillId="2" borderId="1" xfId="0" applyNumberFormat="1" applyFont="1" applyFill="1" applyBorder="1" applyAlignment="1">
      <alignment horizontal="right" vertical="center" wrapText="1"/>
    </xf>
    <xf numFmtId="179" fontId="7" fillId="2" borderId="1" xfId="0" applyNumberFormat="1" applyFont="1" applyFill="1" applyBorder="1" applyAlignment="1">
      <alignment horizontal="right" vertical="center" wrapText="1"/>
    </xf>
    <xf numFmtId="0" fontId="7" fillId="0" borderId="1" xfId="0" applyFont="1" applyBorder="1" applyAlignment="1">
      <alignment horizontal="distributed" vertical="center" wrapText="1"/>
    </xf>
    <xf numFmtId="0" fontId="7" fillId="0" borderId="8" xfId="0" applyFont="1" applyBorder="1" applyAlignment="1">
      <alignment vertical="distributed" wrapText="1"/>
    </xf>
    <xf numFmtId="3" fontId="7" fillId="0" borderId="15" xfId="0" applyNumberFormat="1" applyFont="1" applyBorder="1" applyAlignment="1">
      <alignment horizontal="right" vertical="center" wrapText="1"/>
    </xf>
    <xf numFmtId="179" fontId="7" fillId="0" borderId="15" xfId="0" applyNumberFormat="1" applyFont="1" applyBorder="1" applyAlignment="1">
      <alignment horizontal="right" vertical="center" wrapText="1"/>
    </xf>
    <xf numFmtId="178" fontId="7" fillId="0" borderId="1" xfId="0" applyNumberFormat="1" applyFont="1" applyBorder="1" applyAlignment="1">
      <alignment horizontal="right" vertical="center" wrapText="1"/>
    </xf>
    <xf numFmtId="178" fontId="7" fillId="0" borderId="15" xfId="0" applyNumberFormat="1" applyFont="1" applyBorder="1" applyAlignment="1">
      <alignment horizontal="right" vertical="center" wrapText="1"/>
    </xf>
    <xf numFmtId="179" fontId="7" fillId="0" borderId="16" xfId="0" applyNumberFormat="1" applyFont="1" applyBorder="1" applyAlignment="1">
      <alignment horizontal="right" vertical="center" wrapText="1"/>
    </xf>
    <xf numFmtId="178" fontId="7" fillId="0" borderId="1" xfId="0" applyNumberFormat="1" applyFont="1" applyFill="1" applyBorder="1" applyAlignment="1">
      <alignment vertical="center" wrapText="1"/>
    </xf>
    <xf numFmtId="178" fontId="8" fillId="0" borderId="1" xfId="0" applyNumberFormat="1" applyFont="1" applyFill="1" applyBorder="1" applyAlignment="1">
      <alignment horizontal="right" vertical="center" wrapText="1"/>
    </xf>
    <xf numFmtId="179" fontId="10" fillId="0" borderId="9" xfId="0" applyNumberFormat="1" applyFont="1" applyFill="1" applyBorder="1" applyAlignment="1">
      <alignment horizontal="right" vertical="center" wrapText="1"/>
    </xf>
    <xf numFmtId="179" fontId="7" fillId="0" borderId="9" xfId="0" applyNumberFormat="1" applyFont="1" applyFill="1" applyBorder="1" applyAlignment="1">
      <alignment horizontal="right" vertical="center" wrapText="1"/>
    </xf>
    <xf numFmtId="179" fontId="7" fillId="0" borderId="9" xfId="0" applyNumberFormat="1" applyFont="1" applyFill="1" applyBorder="1" applyAlignment="1">
      <alignment vertical="center" wrapText="1"/>
    </xf>
    <xf numFmtId="179" fontId="7" fillId="0" borderId="8" xfId="0" applyNumberFormat="1" applyFont="1" applyFill="1" applyBorder="1" applyAlignment="1">
      <alignment vertical="center" wrapText="1"/>
    </xf>
    <xf numFmtId="0" fontId="7" fillId="4" borderId="1" xfId="0" applyFont="1" applyFill="1" applyBorder="1" applyAlignment="1">
      <alignment horizontal="center" vertical="center"/>
    </xf>
    <xf numFmtId="178" fontId="7" fillId="4" borderId="1" xfId="0" applyNumberFormat="1" applyFont="1" applyFill="1" applyBorder="1" applyAlignment="1">
      <alignment horizontal="right" vertical="center" wrapText="1"/>
    </xf>
    <xf numFmtId="178" fontId="7" fillId="4" borderId="1" xfId="0" applyNumberFormat="1" applyFont="1" applyFill="1" applyBorder="1" applyAlignment="1">
      <alignment vertical="center" wrapText="1"/>
    </xf>
    <xf numFmtId="178" fontId="8" fillId="3" borderId="18" xfId="0" applyNumberFormat="1" applyFont="1" applyFill="1" applyBorder="1" applyAlignment="1">
      <alignment horizontal="right" vertical="center" wrapText="1"/>
    </xf>
    <xf numFmtId="0" fontId="2" fillId="0" borderId="0" xfId="0" applyFont="1">
      <alignment vertical="center"/>
    </xf>
    <xf numFmtId="179" fontId="7" fillId="4" borderId="1" xfId="0" applyNumberFormat="1" applyFont="1" applyFill="1" applyBorder="1" applyAlignment="1">
      <alignment horizontal="right" vertical="center" wrapText="1"/>
    </xf>
    <xf numFmtId="179" fontId="7" fillId="0" borderId="0" xfId="0" applyNumberFormat="1" applyFont="1" applyBorder="1" applyAlignment="1">
      <alignment horizontal="right" vertical="center" wrapText="1"/>
    </xf>
    <xf numFmtId="178" fontId="7" fillId="3" borderId="1" xfId="0" applyNumberFormat="1" applyFont="1" applyFill="1" applyBorder="1" applyAlignment="1">
      <alignment horizontal="right" vertical="center" wrapText="1"/>
    </xf>
    <xf numFmtId="0" fontId="11" fillId="0" borderId="0" xfId="0" applyFont="1" applyAlignment="1">
      <alignment horizontal="right" vertical="center"/>
    </xf>
    <xf numFmtId="178" fontId="7" fillId="5" borderId="1" xfId="0" applyNumberFormat="1" applyFont="1" applyFill="1" applyBorder="1" applyAlignment="1">
      <alignment horizontal="right" vertical="center" wrapText="1"/>
    </xf>
    <xf numFmtId="0" fontId="0" fillId="0" borderId="1" xfId="0" applyFont="1" applyBorder="1">
      <alignment vertical="center"/>
    </xf>
    <xf numFmtId="38" fontId="0" fillId="0" borderId="1" xfId="1" applyFont="1" applyBorder="1" applyAlignment="1">
      <alignment vertical="center" wrapText="1"/>
    </xf>
    <xf numFmtId="178" fontId="0" fillId="0" borderId="1" xfId="0" applyNumberFormat="1" applyFont="1" applyFill="1" applyBorder="1" applyAlignment="1">
      <alignment vertical="center" wrapText="1"/>
    </xf>
    <xf numFmtId="38" fontId="0" fillId="3" borderId="1" xfId="1" applyFont="1" applyFill="1" applyBorder="1">
      <alignment vertical="center"/>
    </xf>
    <xf numFmtId="38" fontId="0" fillId="0" borderId="2" xfId="1" applyFont="1" applyBorder="1" applyAlignment="1">
      <alignment vertical="center" wrapText="1"/>
    </xf>
    <xf numFmtId="178" fontId="0" fillId="0" borderId="2" xfId="0" applyNumberFormat="1" applyFont="1" applyFill="1" applyBorder="1" applyAlignment="1">
      <alignment vertical="center" wrapText="1"/>
    </xf>
    <xf numFmtId="38" fontId="0" fillId="3" borderId="2" xfId="1" applyFont="1" applyFill="1" applyBorder="1">
      <alignment vertical="center"/>
    </xf>
    <xf numFmtId="38" fontId="12" fillId="0" borderId="3" xfId="1" applyFont="1" applyBorder="1" applyAlignment="1">
      <alignment vertical="center" wrapText="1"/>
    </xf>
    <xf numFmtId="38" fontId="12" fillId="0" borderId="3" xfId="1" applyFont="1" applyBorder="1">
      <alignment vertical="center"/>
    </xf>
    <xf numFmtId="178" fontId="12" fillId="0" borderId="3" xfId="0" applyNumberFormat="1" applyFont="1" applyFill="1" applyBorder="1" applyAlignment="1">
      <alignment vertical="center" wrapText="1"/>
    </xf>
    <xf numFmtId="38" fontId="12" fillId="3" borderId="3" xfId="1" applyFont="1" applyFill="1" applyBorder="1">
      <alignment vertical="center"/>
    </xf>
    <xf numFmtId="179" fontId="0" fillId="0" borderId="0" xfId="2" applyNumberFormat="1" applyFont="1">
      <alignment vertical="center"/>
    </xf>
    <xf numFmtId="0" fontId="13" fillId="0" borderId="1" xfId="0" applyFont="1" applyBorder="1">
      <alignment vertical="center"/>
    </xf>
    <xf numFmtId="0" fontId="0" fillId="0" borderId="1" xfId="0" applyBorder="1">
      <alignment vertical="center"/>
    </xf>
    <xf numFmtId="176" fontId="12" fillId="0" borderId="3" xfId="1" applyNumberFormat="1" applyFont="1" applyBorder="1">
      <alignment vertical="center"/>
    </xf>
    <xf numFmtId="0" fontId="14" fillId="0" borderId="1" xfId="0" applyFont="1" applyBorder="1" applyAlignment="1">
      <alignment vertical="center" wrapText="1"/>
    </xf>
    <xf numFmtId="0" fontId="0" fillId="0" borderId="0" xfId="0" applyAlignment="1">
      <alignment vertical="top" wrapText="1"/>
    </xf>
    <xf numFmtId="0" fontId="13" fillId="0" borderId="1" xfId="0" applyFont="1" applyBorder="1" applyAlignment="1">
      <alignment vertical="center" wrapText="1"/>
    </xf>
    <xf numFmtId="0" fontId="15" fillId="0" borderId="1" xfId="0" applyFont="1" applyBorder="1" applyAlignment="1">
      <alignment vertical="center" wrapText="1"/>
    </xf>
    <xf numFmtId="0" fontId="15" fillId="0" borderId="9" xfId="0" applyFont="1" applyBorder="1" applyAlignment="1">
      <alignment vertical="center" wrapText="1"/>
    </xf>
    <xf numFmtId="0" fontId="13" fillId="0" borderId="20" xfId="0" applyFont="1" applyBorder="1" applyAlignment="1">
      <alignment vertical="center" wrapText="1"/>
    </xf>
    <xf numFmtId="0" fontId="7" fillId="0" borderId="12" xfId="0" applyFont="1" applyBorder="1" applyAlignment="1">
      <alignment horizontal="right" vertical="center"/>
    </xf>
    <xf numFmtId="0" fontId="4" fillId="0" borderId="0" xfId="0" applyFont="1">
      <alignment vertical="center"/>
    </xf>
    <xf numFmtId="0" fontId="7" fillId="0" borderId="3" xfId="0" applyFont="1" applyBorder="1" applyAlignment="1">
      <alignment horizontal="distributed" vertical="center" wrapText="1"/>
    </xf>
    <xf numFmtId="0" fontId="7" fillId="0" borderId="3" xfId="0" applyFont="1" applyBorder="1" applyAlignment="1">
      <alignment horizontal="right" vertical="center" wrapText="1"/>
    </xf>
    <xf numFmtId="179" fontId="7" fillId="0" borderId="3" xfId="0" applyNumberFormat="1" applyFont="1" applyBorder="1" applyAlignment="1">
      <alignment horizontal="right" vertical="center" wrapText="1"/>
    </xf>
    <xf numFmtId="0" fontId="7" fillId="0" borderId="3" xfId="0" applyFont="1" applyBorder="1" applyAlignment="1">
      <alignment horizontal="center" vertical="center" wrapText="1"/>
    </xf>
    <xf numFmtId="3" fontId="7" fillId="0" borderId="3" xfId="0" applyNumberFormat="1" applyFont="1" applyBorder="1" applyAlignment="1">
      <alignment horizontal="right" vertical="center" wrapText="1"/>
    </xf>
    <xf numFmtId="178" fontId="7" fillId="0" borderId="3" xfId="0" applyNumberFormat="1" applyFont="1" applyBorder="1" applyAlignment="1">
      <alignment horizontal="right" vertical="center" wrapText="1"/>
    </xf>
    <xf numFmtId="178" fontId="7" fillId="4" borderId="3" xfId="0" applyNumberFormat="1" applyFont="1" applyFill="1" applyBorder="1" applyAlignment="1">
      <alignment horizontal="right" vertical="center" wrapText="1"/>
    </xf>
    <xf numFmtId="0" fontId="4" fillId="0" borderId="3" xfId="0" applyFont="1" applyBorder="1" applyAlignment="1">
      <alignment horizontal="center" vertical="center"/>
    </xf>
    <xf numFmtId="179" fontId="0" fillId="0" borderId="0" xfId="2" applyNumberFormat="1" applyFont="1" applyAlignment="1">
      <alignment vertical="center" shrinkToFit="1"/>
    </xf>
    <xf numFmtId="3" fontId="8" fillId="2" borderId="1" xfId="0" applyNumberFormat="1" applyFont="1" applyFill="1" applyBorder="1" applyAlignment="1">
      <alignment horizontal="right" vertical="center" shrinkToFit="1"/>
    </xf>
    <xf numFmtId="3" fontId="8" fillId="0" borderId="1" xfId="0" applyNumberFormat="1" applyFont="1" applyFill="1" applyBorder="1" applyAlignment="1">
      <alignment horizontal="right" vertical="center" shrinkToFit="1"/>
    </xf>
    <xf numFmtId="3" fontId="7" fillId="0" borderId="11" xfId="0" applyNumberFormat="1" applyFont="1" applyBorder="1" applyAlignment="1">
      <alignment horizontal="right" vertical="center" wrapText="1"/>
    </xf>
    <xf numFmtId="3" fontId="8" fillId="0" borderId="21" xfId="0" applyNumberFormat="1" applyFont="1" applyFill="1" applyBorder="1" applyAlignment="1">
      <alignment horizontal="right" vertical="center" wrapText="1"/>
    </xf>
    <xf numFmtId="179" fontId="7" fillId="0" borderId="21" xfId="0" applyNumberFormat="1" applyFont="1" applyFill="1" applyBorder="1" applyAlignment="1">
      <alignment horizontal="right" vertical="center" wrapText="1"/>
    </xf>
    <xf numFmtId="3" fontId="8" fillId="4" borderId="1" xfId="0" applyNumberFormat="1" applyFont="1" applyFill="1" applyBorder="1" applyAlignment="1">
      <alignment horizontal="right" vertical="center" shrinkToFit="1"/>
    </xf>
    <xf numFmtId="179" fontId="7" fillId="4" borderId="1" xfId="2" applyNumberFormat="1" applyFont="1" applyFill="1" applyBorder="1" applyAlignment="1">
      <alignment horizontal="right" vertical="center" wrapText="1"/>
    </xf>
    <xf numFmtId="0" fontId="5" fillId="0" borderId="0" xfId="0" applyFont="1" applyFill="1">
      <alignment vertical="center"/>
    </xf>
    <xf numFmtId="0" fontId="0" fillId="0" borderId="0" xfId="0" applyFill="1">
      <alignment vertical="center"/>
    </xf>
    <xf numFmtId="0" fontId="2" fillId="0" borderId="0" xfId="0" applyFont="1" applyBorder="1" applyAlignment="1">
      <alignment horizontal="center" vertical="center"/>
    </xf>
    <xf numFmtId="0" fontId="7" fillId="0" borderId="13" xfId="0" applyFont="1" applyBorder="1" applyAlignment="1">
      <alignment horizontal="distributed" vertical="center" wrapText="1"/>
    </xf>
    <xf numFmtId="0" fontId="7" fillId="0" borderId="14" xfId="0" applyFont="1" applyBorder="1" applyAlignment="1">
      <alignment horizontal="distributed" vertical="center" wrapText="1"/>
    </xf>
    <xf numFmtId="178" fontId="8" fillId="3" borderId="13" xfId="0" applyNumberFormat="1" applyFont="1" applyFill="1" applyBorder="1" applyAlignment="1">
      <alignment horizontal="right" vertical="center" wrapText="1"/>
    </xf>
    <xf numFmtId="178" fontId="8" fillId="3" borderId="17" xfId="0" applyNumberFormat="1" applyFont="1" applyFill="1" applyBorder="1" applyAlignment="1">
      <alignment horizontal="right" vertical="center" wrapText="1"/>
    </xf>
    <xf numFmtId="0" fontId="7" fillId="0" borderId="1" xfId="0" applyFont="1" applyBorder="1" applyAlignment="1">
      <alignment horizontal="center" vertical="center"/>
    </xf>
    <xf numFmtId="0" fontId="7" fillId="0" borderId="2"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9" xfId="0" applyFont="1" applyBorder="1" applyAlignment="1">
      <alignment horizontal="right" vertical="center" wrapText="1"/>
    </xf>
    <xf numFmtId="0" fontId="7" fillId="0" borderId="12" xfId="0" applyFont="1" applyBorder="1" applyAlignment="1">
      <alignment horizontal="right" vertical="center"/>
    </xf>
    <xf numFmtId="0" fontId="7" fillId="0" borderId="2"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1" xfId="0" applyFont="1" applyBorder="1" applyAlignment="1">
      <alignment horizontal="center" vertical="center" wrapText="1"/>
    </xf>
    <xf numFmtId="0" fontId="9" fillId="0" borderId="2" xfId="0" applyFont="1" applyBorder="1" applyAlignment="1">
      <alignment horizontal="center" vertical="distributed" wrapText="1"/>
    </xf>
    <xf numFmtId="0" fontId="9" fillId="0" borderId="7" xfId="0" applyFont="1" applyBorder="1" applyAlignment="1">
      <alignment horizontal="center" vertical="distributed"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 xfId="0" applyFont="1" applyBorder="1" applyAlignment="1">
      <alignment horizontal="distributed" vertical="center" wrapText="1"/>
    </xf>
    <xf numFmtId="0" fontId="7" fillId="2" borderId="1" xfId="0" applyFont="1" applyFill="1" applyBorder="1" applyAlignment="1">
      <alignment horizontal="center" vertical="center"/>
    </xf>
    <xf numFmtId="0" fontId="2" fillId="0" borderId="0" xfId="0" applyFont="1" applyAlignment="1">
      <alignment horizontal="center" vertical="center"/>
    </xf>
    <xf numFmtId="0" fontId="7" fillId="4" borderId="1" xfId="0" applyFont="1" applyFill="1" applyBorder="1" applyAlignment="1">
      <alignment horizontal="center" vertical="center"/>
    </xf>
    <xf numFmtId="0" fontId="7" fillId="0" borderId="9" xfId="0" applyFont="1" applyBorder="1" applyAlignment="1">
      <alignment horizontal="center" vertical="distributed" wrapText="1"/>
    </xf>
    <xf numFmtId="0" fontId="7" fillId="0" borderId="12" xfId="0" applyFont="1" applyBorder="1" applyAlignment="1">
      <alignment horizontal="center" vertical="distributed" wrapText="1"/>
    </xf>
    <xf numFmtId="0" fontId="7" fillId="0" borderId="8" xfId="0" applyFont="1" applyBorder="1" applyAlignment="1">
      <alignment horizontal="center" vertical="distributed" wrapText="1"/>
    </xf>
    <xf numFmtId="0" fontId="15" fillId="0" borderId="1" xfId="0" applyFont="1" applyBorder="1" applyAlignment="1">
      <alignment vertical="top" wrapText="1"/>
    </xf>
    <xf numFmtId="0" fontId="15" fillId="0" borderId="20" xfId="0" applyFont="1" applyBorder="1" applyAlignment="1">
      <alignment vertical="top" wrapText="1"/>
    </xf>
    <xf numFmtId="0" fontId="16" fillId="0" borderId="1" xfId="0" applyFont="1" applyBorder="1" applyAlignment="1">
      <alignment vertical="top" wrapText="1"/>
    </xf>
    <xf numFmtId="0" fontId="16" fillId="0" borderId="2" xfId="0" applyFont="1" applyBorder="1" applyAlignment="1">
      <alignment vertical="top" wrapText="1"/>
    </xf>
    <xf numFmtId="0" fontId="0" fillId="0" borderId="19" xfId="0" applyBorder="1" applyAlignment="1">
      <alignment vertical="top" wrapText="1"/>
    </xf>
    <xf numFmtId="0" fontId="0" fillId="0" borderId="7" xfId="0" applyBorder="1" applyAlignment="1">
      <alignment vertical="top" wrapText="1"/>
    </xf>
    <xf numFmtId="0" fontId="15" fillId="0" borderId="2" xfId="0" applyFont="1" applyBorder="1" applyAlignment="1">
      <alignment vertical="top" wrapText="1"/>
    </xf>
    <xf numFmtId="0" fontId="16" fillId="0" borderId="4" xfId="0" applyFont="1" applyBorder="1" applyAlignment="1">
      <alignment vertical="top" wrapText="1"/>
    </xf>
    <xf numFmtId="0" fontId="0" fillId="0" borderId="21" xfId="0" applyBorder="1" applyAlignment="1">
      <alignment vertical="top" wrapText="1"/>
    </xf>
    <xf numFmtId="0" fontId="0" fillId="0" borderId="22" xfId="0" applyBorder="1" applyAlignment="1">
      <alignment vertical="top" wrapText="1"/>
    </xf>
    <xf numFmtId="0" fontId="20" fillId="0" borderId="0" xfId="0" applyFont="1" applyAlignment="1">
      <alignment horizontal="right" vertical="center"/>
    </xf>
  </cellXfs>
  <cellStyles count="3">
    <cellStyle name="パーセント" xfId="2" builtinId="5"/>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4.xml"/><Relationship Id="rId1" Type="http://schemas.microsoft.com/office/2011/relationships/chartStyle" Target="style4.xml"/></Relationships>
</file>

<file path=xl/charts/_rels/chart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'歳出(グラフ作成用元データ）'!$A$3</c:f>
              <c:strCache>
                <c:ptCount val="1"/>
                <c:pt idx="0">
                  <c:v>保険給付費</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'歳出(グラフ作成用元データ）'!$B$3:$H$3</c:f>
              <c:numCache>
                <c:formatCode>#,##0_);[Red]\(#,##0\)</c:formatCode>
                <c:ptCount val="7"/>
                <c:pt idx="0">
                  <c:v>277288</c:v>
                </c:pt>
                <c:pt idx="1">
                  <c:v>286814</c:v>
                </c:pt>
                <c:pt idx="2">
                  <c:v>285437</c:v>
                </c:pt>
                <c:pt idx="3">
                  <c:v>295896</c:v>
                </c:pt>
                <c:pt idx="4">
                  <c:v>282690</c:v>
                </c:pt>
                <c:pt idx="5">
                  <c:v>301878</c:v>
                </c:pt>
                <c:pt idx="6">
                  <c:v>319460</c:v>
                </c:pt>
              </c:numCache>
            </c:numRef>
          </c:val>
          <c:smooth val="0"/>
          <c:extLst>
            <c:ext xmlns:c16="http://schemas.microsoft.com/office/drawing/2014/chart" uri="{C3380CC4-5D6E-409C-BE32-E72D297353CC}">
              <c16:uniqueId val="{00000000-64A9-4669-8E26-0F082497D0F8}"/>
            </c:ext>
          </c:extLst>
        </c:ser>
        <c:ser>
          <c:idx val="1"/>
          <c:order val="1"/>
          <c:tx>
            <c:strRef>
              <c:f>'歳出(グラフ作成用元データ）'!$A$4</c:f>
              <c:strCache>
                <c:ptCount val="1"/>
                <c:pt idx="0">
                  <c:v>国民健康保険事業費納付金</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'歳出(グラフ作成用元データ）'!$B$4:$H$4</c:f>
              <c:numCache>
                <c:formatCode>#,##0_);[Red]\(#,##0\)</c:formatCode>
                <c:ptCount val="7"/>
                <c:pt idx="0">
                  <c:v>0</c:v>
                </c:pt>
                <c:pt idx="1">
                  <c:v>0</c:v>
                </c:pt>
                <c:pt idx="2">
                  <c:v>146069</c:v>
                </c:pt>
                <c:pt idx="3">
                  <c:v>154568</c:v>
                </c:pt>
                <c:pt idx="4">
                  <c:v>138104</c:v>
                </c:pt>
                <c:pt idx="5">
                  <c:v>138357</c:v>
                </c:pt>
                <c:pt idx="6">
                  <c:v>149048</c:v>
                </c:pt>
              </c:numCache>
            </c:numRef>
          </c:val>
          <c:smooth val="0"/>
          <c:extLst>
            <c:ext xmlns:c16="http://schemas.microsoft.com/office/drawing/2014/chart" uri="{C3380CC4-5D6E-409C-BE32-E72D297353CC}">
              <c16:uniqueId val="{00000001-64A9-4669-8E26-0F082497D0F8}"/>
            </c:ext>
          </c:extLst>
        </c:ser>
        <c:ser>
          <c:idx val="2"/>
          <c:order val="2"/>
          <c:tx>
            <c:strRef>
              <c:f>'歳出(グラフ作成用元データ）'!$A$5</c:f>
              <c:strCache>
                <c:ptCount val="1"/>
                <c:pt idx="0">
                  <c:v>後期高齢者支援金等</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'歳出(グラフ作成用元データ）'!$B$5:$H$5</c:f>
              <c:numCache>
                <c:formatCode>#,##0_);[Red]\(#,##0\)</c:formatCode>
                <c:ptCount val="7"/>
                <c:pt idx="0">
                  <c:v>54351</c:v>
                </c:pt>
                <c:pt idx="1">
                  <c:v>57442</c:v>
                </c:pt>
                <c:pt idx="2">
                  <c:v>0</c:v>
                </c:pt>
                <c:pt idx="3">
                  <c:v>0</c:v>
                </c:pt>
                <c:pt idx="4">
                  <c:v>0</c:v>
                </c:pt>
                <c:pt idx="5">
                  <c:v>0</c:v>
                </c:pt>
                <c:pt idx="6">
                  <c:v>0</c:v>
                </c:pt>
              </c:numCache>
            </c:numRef>
          </c:val>
          <c:smooth val="0"/>
          <c:extLst>
            <c:ext xmlns:c16="http://schemas.microsoft.com/office/drawing/2014/chart" uri="{C3380CC4-5D6E-409C-BE32-E72D297353CC}">
              <c16:uniqueId val="{00000002-64A9-4669-8E26-0F082497D0F8}"/>
            </c:ext>
          </c:extLst>
        </c:ser>
        <c:ser>
          <c:idx val="3"/>
          <c:order val="3"/>
          <c:tx>
            <c:strRef>
              <c:f>'歳出(グラフ作成用元データ）'!$A$6</c:f>
              <c:strCache>
                <c:ptCount val="1"/>
                <c:pt idx="0">
                  <c:v>介護納付金</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'歳出(グラフ作成用元データ）'!$B$6:$H$6</c:f>
              <c:numCache>
                <c:formatCode>#,##0_);[Red]\(#,##0\)</c:formatCode>
                <c:ptCount val="7"/>
                <c:pt idx="0">
                  <c:v>21511</c:v>
                </c:pt>
                <c:pt idx="1">
                  <c:v>23293</c:v>
                </c:pt>
                <c:pt idx="2">
                  <c:v>0</c:v>
                </c:pt>
                <c:pt idx="3">
                  <c:v>0</c:v>
                </c:pt>
                <c:pt idx="4">
                  <c:v>0</c:v>
                </c:pt>
                <c:pt idx="5">
                  <c:v>0</c:v>
                </c:pt>
                <c:pt idx="6">
                  <c:v>0</c:v>
                </c:pt>
              </c:numCache>
            </c:numRef>
          </c:val>
          <c:smooth val="0"/>
          <c:extLst>
            <c:ext xmlns:c16="http://schemas.microsoft.com/office/drawing/2014/chart" uri="{C3380CC4-5D6E-409C-BE32-E72D297353CC}">
              <c16:uniqueId val="{00000003-64A9-4669-8E26-0F082497D0F8}"/>
            </c:ext>
          </c:extLst>
        </c:ser>
        <c:ser>
          <c:idx val="4"/>
          <c:order val="4"/>
          <c:tx>
            <c:strRef>
              <c:f>'歳出(グラフ作成用元データ）'!$A$7</c:f>
              <c:strCache>
                <c:ptCount val="1"/>
                <c:pt idx="0">
                  <c:v>共同事業拠出金</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'歳出(グラフ作成用元データ）'!$B$7:$H$7</c:f>
              <c:numCache>
                <c:formatCode>#,##0_);[Red]\(#,##0\)</c:formatCode>
                <c:ptCount val="7"/>
                <c:pt idx="0">
                  <c:v>101337</c:v>
                </c:pt>
                <c:pt idx="1">
                  <c:v>100863</c:v>
                </c:pt>
                <c:pt idx="2">
                  <c:v>0</c:v>
                </c:pt>
                <c:pt idx="3">
                  <c:v>0</c:v>
                </c:pt>
                <c:pt idx="4">
                  <c:v>0</c:v>
                </c:pt>
                <c:pt idx="5">
                  <c:v>0</c:v>
                </c:pt>
                <c:pt idx="6">
                  <c:v>0</c:v>
                </c:pt>
              </c:numCache>
            </c:numRef>
          </c:val>
          <c:smooth val="0"/>
          <c:extLst>
            <c:ext xmlns:c16="http://schemas.microsoft.com/office/drawing/2014/chart" uri="{C3380CC4-5D6E-409C-BE32-E72D297353CC}">
              <c16:uniqueId val="{00000004-64A9-4669-8E26-0F082497D0F8}"/>
            </c:ext>
          </c:extLst>
        </c:ser>
        <c:ser>
          <c:idx val="5"/>
          <c:order val="5"/>
          <c:tx>
            <c:strRef>
              <c:f>'歳出(グラフ作成用元データ）'!$A$8</c:f>
              <c:strCache>
                <c:ptCount val="1"/>
                <c:pt idx="0">
                  <c:v>基金積立金</c:v>
                </c:pt>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'歳出(グラフ作成用元データ）'!$B$8:$H$8</c:f>
              <c:numCache>
                <c:formatCode>#,##0_);[Red]\(#,##0\)</c:formatCode>
                <c:ptCount val="7"/>
                <c:pt idx="0">
                  <c:v>0</c:v>
                </c:pt>
                <c:pt idx="1">
                  <c:v>0</c:v>
                </c:pt>
                <c:pt idx="2">
                  <c:v>8752</c:v>
                </c:pt>
                <c:pt idx="3" formatCode="#,##0.0;[Red]\-#,##0.0">
                  <c:v>0.08</c:v>
                </c:pt>
                <c:pt idx="4" formatCode="#,##0.0;[Red]\-#,##0.0">
                  <c:v>1375</c:v>
                </c:pt>
                <c:pt idx="5" formatCode="#,##0.0;[Red]\-#,##0.0">
                  <c:v>13167</c:v>
                </c:pt>
                <c:pt idx="6" formatCode="#,##0.0;[Red]\-#,##0.0">
                  <c:v>6954</c:v>
                </c:pt>
              </c:numCache>
            </c:numRef>
          </c:val>
          <c:smooth val="0"/>
          <c:extLst>
            <c:ext xmlns:c16="http://schemas.microsoft.com/office/drawing/2014/chart" uri="{C3380CC4-5D6E-409C-BE32-E72D297353CC}">
              <c16:uniqueId val="{00000005-64A9-4669-8E26-0F082497D0F8}"/>
            </c:ext>
          </c:extLst>
        </c:ser>
        <c:dLbls>
          <c:showLegendKey val="0"/>
          <c:showVal val="0"/>
          <c:showCatName val="0"/>
          <c:showSerName val="0"/>
          <c:showPercent val="0"/>
          <c:showBubbleSize val="0"/>
        </c:dLbls>
        <c:marker val="1"/>
        <c:smooth val="0"/>
        <c:axId val="1244298064"/>
        <c:axId val="1263035968"/>
      </c:lineChart>
      <c:catAx>
        <c:axId val="1244298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63035968"/>
        <c:crosses val="autoZero"/>
        <c:auto val="1"/>
        <c:lblAlgn val="ctr"/>
        <c:lblOffset val="100"/>
        <c:noMultiLvlLbl val="0"/>
      </c:catAx>
      <c:valAx>
        <c:axId val="1263035968"/>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44298064"/>
        <c:crosses val="autoZero"/>
        <c:crossBetween val="between"/>
      </c:valAx>
      <c:spPr>
        <a:noFill/>
        <a:ln>
          <a:noFill/>
        </a:ln>
        <a:effectLst/>
      </c:spPr>
    </c:plotArea>
    <c:legend>
      <c:legendPos val="b"/>
      <c:layout>
        <c:manualLayout>
          <c:xMode val="edge"/>
          <c:yMode val="edge"/>
          <c:x val="1.4250309789343246E-2"/>
          <c:y val="0.69374803149606301"/>
          <c:w val="0.95167286245353155"/>
          <c:h val="0.2729186351706036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95630693222171"/>
          <c:y val="3.4063260340632603E-2"/>
          <c:w val="0.8640829087540528"/>
          <c:h val="0.70098051612161616"/>
        </c:manualLayout>
      </c:layout>
      <c:lineChart>
        <c:grouping val="standard"/>
        <c:varyColors val="0"/>
        <c:ser>
          <c:idx val="0"/>
          <c:order val="0"/>
          <c:tx>
            <c:strRef>
              <c:f>'歳入(グラフ作成用元データ）'!$A$3</c:f>
              <c:strCache>
                <c:ptCount val="1"/>
                <c:pt idx="0">
                  <c:v>保険料</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'歳入(グラフ作成用元データ）'!$B$3:$H$3</c:f>
              <c:numCache>
                <c:formatCode>#,##0_);[Red]\(#,##0\)</c:formatCode>
                <c:ptCount val="7"/>
                <c:pt idx="0">
                  <c:v>99276</c:v>
                </c:pt>
                <c:pt idx="1">
                  <c:v>100310</c:v>
                </c:pt>
                <c:pt idx="2">
                  <c:v>100798</c:v>
                </c:pt>
                <c:pt idx="3">
                  <c:v>106819</c:v>
                </c:pt>
                <c:pt idx="4">
                  <c:v>107673</c:v>
                </c:pt>
                <c:pt idx="5">
                  <c:v>113597</c:v>
                </c:pt>
                <c:pt idx="6">
                  <c:v>117099</c:v>
                </c:pt>
              </c:numCache>
            </c:numRef>
          </c:val>
          <c:smooth val="0"/>
          <c:extLst>
            <c:ext xmlns:c16="http://schemas.microsoft.com/office/drawing/2014/chart" uri="{C3380CC4-5D6E-409C-BE32-E72D297353CC}">
              <c16:uniqueId val="{00000000-AB57-4A93-AA4C-8EFA7D53A60C}"/>
            </c:ext>
          </c:extLst>
        </c:ser>
        <c:ser>
          <c:idx val="1"/>
          <c:order val="1"/>
          <c:tx>
            <c:strRef>
              <c:f>'歳入(グラフ作成用元データ）'!$A$4</c:f>
              <c:strCache>
                <c:ptCount val="1"/>
                <c:pt idx="0">
                  <c:v>国庫支出金</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'歳入(グラフ作成用元データ）'!$B$4:$H$4</c:f>
              <c:numCache>
                <c:formatCode>#,##0_);[Red]\(#,##0\)</c:formatCode>
                <c:ptCount val="7"/>
                <c:pt idx="0">
                  <c:v>71102</c:v>
                </c:pt>
                <c:pt idx="1">
                  <c:v>80712</c:v>
                </c:pt>
                <c:pt idx="2">
                  <c:v>6</c:v>
                </c:pt>
                <c:pt idx="3">
                  <c:v>25</c:v>
                </c:pt>
                <c:pt idx="4">
                  <c:v>1743</c:v>
                </c:pt>
                <c:pt idx="5">
                  <c:v>263</c:v>
                </c:pt>
                <c:pt idx="6">
                  <c:v>12</c:v>
                </c:pt>
              </c:numCache>
            </c:numRef>
          </c:val>
          <c:smooth val="0"/>
          <c:extLst>
            <c:ext xmlns:c16="http://schemas.microsoft.com/office/drawing/2014/chart" uri="{C3380CC4-5D6E-409C-BE32-E72D297353CC}">
              <c16:uniqueId val="{00000001-AB57-4A93-AA4C-8EFA7D53A60C}"/>
            </c:ext>
          </c:extLst>
        </c:ser>
        <c:ser>
          <c:idx val="2"/>
          <c:order val="2"/>
          <c:tx>
            <c:strRef>
              <c:f>'歳入(グラフ作成用元データ）'!$A$5</c:f>
              <c:strCache>
                <c:ptCount val="1"/>
                <c:pt idx="0">
                  <c:v>県支出金</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'歳入(グラフ作成用元データ）'!$B$5:$H$5</c:f>
              <c:numCache>
                <c:formatCode>#,##0_);[Red]\(#,##0\)</c:formatCode>
                <c:ptCount val="7"/>
                <c:pt idx="0">
                  <c:v>24272</c:v>
                </c:pt>
                <c:pt idx="1">
                  <c:v>22018</c:v>
                </c:pt>
                <c:pt idx="2">
                  <c:v>291658</c:v>
                </c:pt>
                <c:pt idx="3">
                  <c:v>302043</c:v>
                </c:pt>
                <c:pt idx="4">
                  <c:v>288103</c:v>
                </c:pt>
                <c:pt idx="5">
                  <c:v>306274</c:v>
                </c:pt>
                <c:pt idx="6">
                  <c:v>325144</c:v>
                </c:pt>
              </c:numCache>
            </c:numRef>
          </c:val>
          <c:smooth val="0"/>
          <c:extLst>
            <c:ext xmlns:c16="http://schemas.microsoft.com/office/drawing/2014/chart" uri="{C3380CC4-5D6E-409C-BE32-E72D297353CC}">
              <c16:uniqueId val="{00000002-AB57-4A93-AA4C-8EFA7D53A60C}"/>
            </c:ext>
          </c:extLst>
        </c:ser>
        <c:ser>
          <c:idx val="3"/>
          <c:order val="3"/>
          <c:tx>
            <c:strRef>
              <c:f>'歳入(グラフ作成用元データ）'!$A$6</c:f>
              <c:strCache>
                <c:ptCount val="1"/>
                <c:pt idx="0">
                  <c:v>前期高齢者交付金</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'歳入(グラフ作成用元データ）'!$B$6:$H$6</c:f>
              <c:numCache>
                <c:formatCode>#,##0_);[Red]\(#,##0\)</c:formatCode>
                <c:ptCount val="7"/>
                <c:pt idx="0">
                  <c:v>125611</c:v>
                </c:pt>
                <c:pt idx="1">
                  <c:v>132847</c:v>
                </c:pt>
                <c:pt idx="2">
                  <c:v>0</c:v>
                </c:pt>
                <c:pt idx="3">
                  <c:v>0</c:v>
                </c:pt>
                <c:pt idx="4">
                  <c:v>0</c:v>
                </c:pt>
                <c:pt idx="5">
                  <c:v>0</c:v>
                </c:pt>
                <c:pt idx="6">
                  <c:v>0</c:v>
                </c:pt>
              </c:numCache>
            </c:numRef>
          </c:val>
          <c:smooth val="0"/>
          <c:extLst>
            <c:ext xmlns:c16="http://schemas.microsoft.com/office/drawing/2014/chart" uri="{C3380CC4-5D6E-409C-BE32-E72D297353CC}">
              <c16:uniqueId val="{00000003-AB57-4A93-AA4C-8EFA7D53A60C}"/>
            </c:ext>
          </c:extLst>
        </c:ser>
        <c:ser>
          <c:idx val="4"/>
          <c:order val="4"/>
          <c:tx>
            <c:strRef>
              <c:f>'歳入(グラフ作成用元データ）'!$A$7</c:f>
              <c:strCache>
                <c:ptCount val="1"/>
                <c:pt idx="0">
                  <c:v>共同事業交付金</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'歳入(グラフ作成用元データ）'!$B$7:$H$7</c:f>
              <c:numCache>
                <c:formatCode>#,##0_);[Red]\(#,##0\)</c:formatCode>
                <c:ptCount val="7"/>
                <c:pt idx="0">
                  <c:v>95235</c:v>
                </c:pt>
                <c:pt idx="1">
                  <c:v>98654</c:v>
                </c:pt>
                <c:pt idx="2">
                  <c:v>0</c:v>
                </c:pt>
                <c:pt idx="3">
                  <c:v>0</c:v>
                </c:pt>
                <c:pt idx="4">
                  <c:v>0</c:v>
                </c:pt>
                <c:pt idx="5">
                  <c:v>0</c:v>
                </c:pt>
                <c:pt idx="6">
                  <c:v>0</c:v>
                </c:pt>
              </c:numCache>
            </c:numRef>
          </c:val>
          <c:smooth val="0"/>
          <c:extLst>
            <c:ext xmlns:c16="http://schemas.microsoft.com/office/drawing/2014/chart" uri="{C3380CC4-5D6E-409C-BE32-E72D297353CC}">
              <c16:uniqueId val="{00000004-AB57-4A93-AA4C-8EFA7D53A60C}"/>
            </c:ext>
          </c:extLst>
        </c:ser>
        <c:ser>
          <c:idx val="5"/>
          <c:order val="5"/>
          <c:tx>
            <c:strRef>
              <c:f>'歳入(グラフ作成用元データ）'!$A$8</c:f>
              <c:strCache>
                <c:ptCount val="1"/>
                <c:pt idx="0">
                  <c:v>その他一般会計繰入金</c:v>
                </c:pt>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'歳入(グラフ作成用元データ）'!$B$8:$H$8</c:f>
              <c:numCache>
                <c:formatCode>#,##0_);[Red]\(#,##0\)</c:formatCode>
                <c:ptCount val="7"/>
                <c:pt idx="0">
                  <c:v>25355</c:v>
                </c:pt>
                <c:pt idx="1">
                  <c:v>19419</c:v>
                </c:pt>
                <c:pt idx="2">
                  <c:v>19218</c:v>
                </c:pt>
                <c:pt idx="3">
                  <c:v>20855</c:v>
                </c:pt>
                <c:pt idx="4">
                  <c:v>15094</c:v>
                </c:pt>
                <c:pt idx="5">
                  <c:v>9335</c:v>
                </c:pt>
                <c:pt idx="6">
                  <c:v>7467</c:v>
                </c:pt>
              </c:numCache>
            </c:numRef>
          </c:val>
          <c:smooth val="0"/>
          <c:extLst>
            <c:ext xmlns:c16="http://schemas.microsoft.com/office/drawing/2014/chart" uri="{C3380CC4-5D6E-409C-BE32-E72D297353CC}">
              <c16:uniqueId val="{00000005-AB57-4A93-AA4C-8EFA7D53A60C}"/>
            </c:ext>
          </c:extLst>
        </c:ser>
        <c:dLbls>
          <c:showLegendKey val="0"/>
          <c:showVal val="0"/>
          <c:showCatName val="0"/>
          <c:showSerName val="0"/>
          <c:showPercent val="0"/>
          <c:showBubbleSize val="0"/>
        </c:dLbls>
        <c:marker val="1"/>
        <c:smooth val="0"/>
        <c:axId val="798460400"/>
        <c:axId val="1241704336"/>
      </c:lineChart>
      <c:catAx>
        <c:axId val="798460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41704336"/>
        <c:crosses val="autoZero"/>
        <c:auto val="1"/>
        <c:lblAlgn val="ctr"/>
        <c:lblOffset val="100"/>
        <c:noMultiLvlLbl val="0"/>
      </c:catAx>
      <c:valAx>
        <c:axId val="1241704336"/>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98460400"/>
        <c:crosses val="autoZero"/>
        <c:crossBetween val="between"/>
      </c:valAx>
      <c:spPr>
        <a:noFill/>
        <a:ln>
          <a:noFill/>
        </a:ln>
        <a:effectLst/>
      </c:spPr>
    </c:plotArea>
    <c:legend>
      <c:legendPos val="b"/>
      <c:layout>
        <c:manualLayout>
          <c:xMode val="edge"/>
          <c:yMode val="edge"/>
          <c:x val="1.2849069541982925E-2"/>
          <c:y val="0.82288432364539865"/>
          <c:w val="0.96224804331890945"/>
          <c:h val="0.1511682897611341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775240594925634"/>
          <c:y val="7.4548702245552642E-2"/>
          <c:w val="0.4716920384951846"/>
          <c:h val="0.79822506561679774"/>
        </c:manualLayout>
      </c:layout>
      <c:lineChart>
        <c:grouping val="standard"/>
        <c:varyColors val="0"/>
        <c:ser>
          <c:idx val="0"/>
          <c:order val="0"/>
          <c:tx>
            <c:strRef>
              <c:f>'歳出(グラフ作成用元データ）'!$A$3</c:f>
              <c:strCache>
                <c:ptCount val="1"/>
                <c:pt idx="0">
                  <c:v>保険給付費</c:v>
                </c:pt>
              </c:strCache>
            </c:strRef>
          </c:tx>
          <c:cat>
            <c:strRef>
              <c:f>'歳出(グラフ作成用元データ）'!$B$2:$F$2</c:f>
              <c:strCache>
                <c:ptCount val="5"/>
                <c:pt idx="0">
                  <c:v>H28</c:v>
                </c:pt>
                <c:pt idx="1">
                  <c:v>H29</c:v>
                </c:pt>
                <c:pt idx="2">
                  <c:v>H30</c:v>
                </c:pt>
                <c:pt idx="3">
                  <c:v>R1</c:v>
                </c:pt>
                <c:pt idx="4">
                  <c:v>R2</c:v>
                </c:pt>
              </c:strCache>
            </c:strRef>
          </c:cat>
          <c:val>
            <c:numRef>
              <c:f>'歳出(グラフ作成用元データ）'!$B$3:$F$3</c:f>
              <c:numCache>
                <c:formatCode>#,##0_);[Red]\(#,##0\)</c:formatCode>
                <c:ptCount val="5"/>
                <c:pt idx="0">
                  <c:v>277288</c:v>
                </c:pt>
                <c:pt idx="1">
                  <c:v>286814</c:v>
                </c:pt>
                <c:pt idx="2">
                  <c:v>285437</c:v>
                </c:pt>
                <c:pt idx="3">
                  <c:v>295896</c:v>
                </c:pt>
                <c:pt idx="4">
                  <c:v>282690</c:v>
                </c:pt>
              </c:numCache>
            </c:numRef>
          </c:val>
          <c:smooth val="0"/>
          <c:extLst>
            <c:ext xmlns:c16="http://schemas.microsoft.com/office/drawing/2014/chart" uri="{C3380CC4-5D6E-409C-BE32-E72D297353CC}">
              <c16:uniqueId val="{00000000-B423-486B-A971-BE858B343D6D}"/>
            </c:ext>
          </c:extLst>
        </c:ser>
        <c:ser>
          <c:idx val="1"/>
          <c:order val="1"/>
          <c:tx>
            <c:strRef>
              <c:f>'歳出(グラフ作成用元データ）'!$A$4</c:f>
              <c:strCache>
                <c:ptCount val="1"/>
                <c:pt idx="0">
                  <c:v>国民健康保険事業費納付金</c:v>
                </c:pt>
              </c:strCache>
            </c:strRef>
          </c:tx>
          <c:cat>
            <c:strRef>
              <c:f>'歳出(グラフ作成用元データ）'!$B$2:$F$2</c:f>
              <c:strCache>
                <c:ptCount val="5"/>
                <c:pt idx="0">
                  <c:v>H28</c:v>
                </c:pt>
                <c:pt idx="1">
                  <c:v>H29</c:v>
                </c:pt>
                <c:pt idx="2">
                  <c:v>H30</c:v>
                </c:pt>
                <c:pt idx="3">
                  <c:v>R1</c:v>
                </c:pt>
                <c:pt idx="4">
                  <c:v>R2</c:v>
                </c:pt>
              </c:strCache>
            </c:strRef>
          </c:cat>
          <c:val>
            <c:numRef>
              <c:f>'歳出(グラフ作成用元データ）'!$B$4:$F$4</c:f>
              <c:numCache>
                <c:formatCode>#,##0_);[Red]\(#,##0\)</c:formatCode>
                <c:ptCount val="5"/>
                <c:pt idx="0">
                  <c:v>0</c:v>
                </c:pt>
                <c:pt idx="1">
                  <c:v>0</c:v>
                </c:pt>
                <c:pt idx="2">
                  <c:v>146069</c:v>
                </c:pt>
                <c:pt idx="3">
                  <c:v>154568</c:v>
                </c:pt>
                <c:pt idx="4">
                  <c:v>138104</c:v>
                </c:pt>
              </c:numCache>
            </c:numRef>
          </c:val>
          <c:smooth val="0"/>
          <c:extLst>
            <c:ext xmlns:c16="http://schemas.microsoft.com/office/drawing/2014/chart" uri="{C3380CC4-5D6E-409C-BE32-E72D297353CC}">
              <c16:uniqueId val="{00000001-B423-486B-A971-BE858B343D6D}"/>
            </c:ext>
          </c:extLst>
        </c:ser>
        <c:ser>
          <c:idx val="2"/>
          <c:order val="2"/>
          <c:tx>
            <c:strRef>
              <c:f>'歳出(グラフ作成用元データ）'!$A$5</c:f>
              <c:strCache>
                <c:ptCount val="1"/>
                <c:pt idx="0">
                  <c:v>後期高齢者支援金等</c:v>
                </c:pt>
              </c:strCache>
            </c:strRef>
          </c:tx>
          <c:cat>
            <c:strRef>
              <c:f>'歳出(グラフ作成用元データ）'!$B$2:$F$2</c:f>
              <c:strCache>
                <c:ptCount val="5"/>
                <c:pt idx="0">
                  <c:v>H28</c:v>
                </c:pt>
                <c:pt idx="1">
                  <c:v>H29</c:v>
                </c:pt>
                <c:pt idx="2">
                  <c:v>H30</c:v>
                </c:pt>
                <c:pt idx="3">
                  <c:v>R1</c:v>
                </c:pt>
                <c:pt idx="4">
                  <c:v>R2</c:v>
                </c:pt>
              </c:strCache>
            </c:strRef>
          </c:cat>
          <c:val>
            <c:numRef>
              <c:f>'歳出(グラフ作成用元データ）'!$B$5:$F$5</c:f>
              <c:numCache>
                <c:formatCode>#,##0_);[Red]\(#,##0\)</c:formatCode>
                <c:ptCount val="5"/>
                <c:pt idx="0">
                  <c:v>54351</c:v>
                </c:pt>
                <c:pt idx="1">
                  <c:v>57442</c:v>
                </c:pt>
                <c:pt idx="2">
                  <c:v>0</c:v>
                </c:pt>
                <c:pt idx="3">
                  <c:v>0</c:v>
                </c:pt>
                <c:pt idx="4">
                  <c:v>0</c:v>
                </c:pt>
              </c:numCache>
            </c:numRef>
          </c:val>
          <c:smooth val="0"/>
          <c:extLst>
            <c:ext xmlns:c16="http://schemas.microsoft.com/office/drawing/2014/chart" uri="{C3380CC4-5D6E-409C-BE32-E72D297353CC}">
              <c16:uniqueId val="{00000002-B423-486B-A971-BE858B343D6D}"/>
            </c:ext>
          </c:extLst>
        </c:ser>
        <c:ser>
          <c:idx val="3"/>
          <c:order val="3"/>
          <c:tx>
            <c:strRef>
              <c:f>'歳出(グラフ作成用元データ）'!$A$6</c:f>
              <c:strCache>
                <c:ptCount val="1"/>
                <c:pt idx="0">
                  <c:v>介護納付金</c:v>
                </c:pt>
              </c:strCache>
            </c:strRef>
          </c:tx>
          <c:cat>
            <c:strRef>
              <c:f>'歳出(グラフ作成用元データ）'!$B$2:$F$2</c:f>
              <c:strCache>
                <c:ptCount val="5"/>
                <c:pt idx="0">
                  <c:v>H28</c:v>
                </c:pt>
                <c:pt idx="1">
                  <c:v>H29</c:v>
                </c:pt>
                <c:pt idx="2">
                  <c:v>H30</c:v>
                </c:pt>
                <c:pt idx="3">
                  <c:v>R1</c:v>
                </c:pt>
                <c:pt idx="4">
                  <c:v>R2</c:v>
                </c:pt>
              </c:strCache>
            </c:strRef>
          </c:cat>
          <c:val>
            <c:numRef>
              <c:f>'歳出(グラフ作成用元データ）'!$B$6:$F$6</c:f>
              <c:numCache>
                <c:formatCode>#,##0_);[Red]\(#,##0\)</c:formatCode>
                <c:ptCount val="5"/>
                <c:pt idx="0">
                  <c:v>21511</c:v>
                </c:pt>
                <c:pt idx="1">
                  <c:v>23293</c:v>
                </c:pt>
                <c:pt idx="2">
                  <c:v>0</c:v>
                </c:pt>
                <c:pt idx="3">
                  <c:v>0</c:v>
                </c:pt>
                <c:pt idx="4">
                  <c:v>0</c:v>
                </c:pt>
              </c:numCache>
            </c:numRef>
          </c:val>
          <c:smooth val="0"/>
          <c:extLst>
            <c:ext xmlns:c16="http://schemas.microsoft.com/office/drawing/2014/chart" uri="{C3380CC4-5D6E-409C-BE32-E72D297353CC}">
              <c16:uniqueId val="{00000003-B423-486B-A971-BE858B343D6D}"/>
            </c:ext>
          </c:extLst>
        </c:ser>
        <c:ser>
          <c:idx val="4"/>
          <c:order val="4"/>
          <c:tx>
            <c:strRef>
              <c:f>'歳出(グラフ作成用元データ）'!$A$7</c:f>
              <c:strCache>
                <c:ptCount val="1"/>
                <c:pt idx="0">
                  <c:v>共同事業拠出金</c:v>
                </c:pt>
              </c:strCache>
            </c:strRef>
          </c:tx>
          <c:cat>
            <c:strRef>
              <c:f>'歳出(グラフ作成用元データ）'!$B$2:$F$2</c:f>
              <c:strCache>
                <c:ptCount val="5"/>
                <c:pt idx="0">
                  <c:v>H28</c:v>
                </c:pt>
                <c:pt idx="1">
                  <c:v>H29</c:v>
                </c:pt>
                <c:pt idx="2">
                  <c:v>H30</c:v>
                </c:pt>
                <c:pt idx="3">
                  <c:v>R1</c:v>
                </c:pt>
                <c:pt idx="4">
                  <c:v>R2</c:v>
                </c:pt>
              </c:strCache>
            </c:strRef>
          </c:cat>
          <c:val>
            <c:numRef>
              <c:f>'歳出(グラフ作成用元データ）'!$B$7:$F$7</c:f>
              <c:numCache>
                <c:formatCode>#,##0_);[Red]\(#,##0\)</c:formatCode>
                <c:ptCount val="5"/>
                <c:pt idx="0">
                  <c:v>101337</c:v>
                </c:pt>
                <c:pt idx="1">
                  <c:v>100863</c:v>
                </c:pt>
                <c:pt idx="2">
                  <c:v>0</c:v>
                </c:pt>
                <c:pt idx="3">
                  <c:v>0</c:v>
                </c:pt>
                <c:pt idx="4">
                  <c:v>0</c:v>
                </c:pt>
              </c:numCache>
            </c:numRef>
          </c:val>
          <c:smooth val="0"/>
          <c:extLst>
            <c:ext xmlns:c16="http://schemas.microsoft.com/office/drawing/2014/chart" uri="{C3380CC4-5D6E-409C-BE32-E72D297353CC}">
              <c16:uniqueId val="{00000004-B423-486B-A971-BE858B343D6D}"/>
            </c:ext>
          </c:extLst>
        </c:ser>
        <c:ser>
          <c:idx val="5"/>
          <c:order val="5"/>
          <c:tx>
            <c:strRef>
              <c:f>'歳出(グラフ作成用元データ）'!$A$8</c:f>
              <c:strCache>
                <c:ptCount val="1"/>
                <c:pt idx="0">
                  <c:v>基金積立金</c:v>
                </c:pt>
              </c:strCache>
            </c:strRef>
          </c:tx>
          <c:cat>
            <c:strRef>
              <c:f>'歳出(グラフ作成用元データ）'!$B$2:$F$2</c:f>
              <c:strCache>
                <c:ptCount val="5"/>
                <c:pt idx="0">
                  <c:v>H28</c:v>
                </c:pt>
                <c:pt idx="1">
                  <c:v>H29</c:v>
                </c:pt>
                <c:pt idx="2">
                  <c:v>H30</c:v>
                </c:pt>
                <c:pt idx="3">
                  <c:v>R1</c:v>
                </c:pt>
                <c:pt idx="4">
                  <c:v>R2</c:v>
                </c:pt>
              </c:strCache>
            </c:strRef>
          </c:cat>
          <c:val>
            <c:numRef>
              <c:f>'歳出(グラフ作成用元データ）'!$B$8:$F$8</c:f>
              <c:numCache>
                <c:formatCode>#,##0_);[Red]\(#,##0\)</c:formatCode>
                <c:ptCount val="5"/>
                <c:pt idx="0">
                  <c:v>0</c:v>
                </c:pt>
                <c:pt idx="1">
                  <c:v>0</c:v>
                </c:pt>
                <c:pt idx="2">
                  <c:v>8752</c:v>
                </c:pt>
                <c:pt idx="3" formatCode="#,##0.0;[Red]\-#,##0.0">
                  <c:v>0.08</c:v>
                </c:pt>
                <c:pt idx="4" formatCode="#,##0.0;[Red]\-#,##0.0">
                  <c:v>1375</c:v>
                </c:pt>
              </c:numCache>
            </c:numRef>
          </c:val>
          <c:smooth val="0"/>
          <c:extLst>
            <c:ext xmlns:c16="http://schemas.microsoft.com/office/drawing/2014/chart" uri="{C3380CC4-5D6E-409C-BE32-E72D297353CC}">
              <c16:uniqueId val="{00000005-B423-486B-A971-BE858B343D6D}"/>
            </c:ext>
          </c:extLst>
        </c:ser>
        <c:dLbls>
          <c:showLegendKey val="0"/>
          <c:showVal val="0"/>
          <c:showCatName val="0"/>
          <c:showSerName val="0"/>
          <c:showPercent val="0"/>
          <c:showBubbleSize val="0"/>
        </c:dLbls>
        <c:marker val="1"/>
        <c:smooth val="0"/>
        <c:axId val="1"/>
        <c:axId val="2"/>
      </c:lineChart>
      <c:catAx>
        <c:axId val="1"/>
        <c:scaling>
          <c:orientation val="minMax"/>
        </c:scaling>
        <c:delete val="0"/>
        <c:axPos val="b"/>
        <c:numFmt formatCode="General" sourceLinked="0"/>
        <c:majorTickMark val="out"/>
        <c:minorTickMark val="none"/>
        <c:tickLblPos val="nextTo"/>
        <c:txPr>
          <a:bodyPr horzOverflow="overflow" anchor="ctr" anchorCtr="1"/>
          <a:lstStyle/>
          <a:p>
            <a:pPr algn="ctr" rtl="0">
              <a:defRPr sz="1000">
                <a:solidFill>
                  <a:schemeClr val="tx1"/>
                </a:solidFill>
              </a:defRPr>
            </a:pPr>
            <a:endParaRPr lang="ja-JP"/>
          </a:p>
        </c:txPr>
        <c:crossAx val="2"/>
        <c:crosses val="autoZero"/>
        <c:auto val="1"/>
        <c:lblAlgn val="ctr"/>
        <c:lblOffset val="100"/>
        <c:noMultiLvlLbl val="0"/>
      </c:catAx>
      <c:valAx>
        <c:axId val="2"/>
        <c:scaling>
          <c:orientation val="minMax"/>
        </c:scaling>
        <c:delete val="0"/>
        <c:axPos val="l"/>
        <c:majorGridlines/>
        <c:numFmt formatCode="#,##0_);[Red]\(#,##0\)" sourceLinked="1"/>
        <c:majorTickMark val="out"/>
        <c:minorTickMark val="none"/>
        <c:tickLblPos val="nextTo"/>
        <c:txPr>
          <a:bodyPr horzOverflow="overflow" anchor="ctr" anchorCtr="1"/>
          <a:lstStyle/>
          <a:p>
            <a:pPr algn="ctr" rtl="0">
              <a:defRPr sz="1000">
                <a:solidFill>
                  <a:schemeClr val="tx1"/>
                </a:solidFill>
              </a:defRPr>
            </a:pPr>
            <a:endParaRPr lang="ja-JP"/>
          </a:p>
        </c:txPr>
        <c:crossAx val="1"/>
        <c:crosses val="autoZero"/>
        <c:crossBetween val="between"/>
      </c:valAx>
    </c:plotArea>
    <c:legend>
      <c:legendPos val="r"/>
      <c:layout>
        <c:manualLayout>
          <c:xMode val="edge"/>
          <c:yMode val="edge"/>
          <c:x val="0.61830038502022366"/>
          <c:y val="0.10945333032004786"/>
          <c:w val="0.37580734547427558"/>
          <c:h val="0.7813111629434113"/>
        </c:manualLayout>
      </c:layout>
      <c:overlay val="0"/>
      <c:txPr>
        <a:bodyPr horzOverflow="overflow" anchor="ctr" anchorCtr="1"/>
        <a:lstStyle/>
        <a:p>
          <a:pPr algn="l" rtl="0">
            <a:defRPr sz="1000">
              <a:solidFill>
                <a:schemeClr val="tx1"/>
              </a:solidFill>
            </a:defRPr>
          </a:pPr>
          <a:endParaRPr lang="ja-JP"/>
        </a:p>
      </c:txPr>
    </c:legend>
    <c:plotVisOnly val="1"/>
    <c:dispBlanksAs val="gap"/>
    <c:showDLblsOverMax val="0"/>
  </c:chart>
  <c:txPr>
    <a:bodyPr horzOverflow="overflow" anchor="ctr" anchorCtr="1"/>
    <a:lstStyle/>
    <a:p>
      <a:pPr algn="ctr" rtl="0">
        <a:defRPr lang="ja-JP" altLang="en-US" sz="1000">
          <a:solidFill>
            <a:schemeClr val="tx1"/>
          </a:solidFill>
        </a:defRPr>
      </a:pPr>
      <a:endParaRPr lang="ja-JP"/>
    </a:p>
  </c:txPr>
  <c:printSettings>
    <c:headerFooter/>
    <c:pageMargins b="0.75000000000000622" l="0.70000000000000062" r="0.70000000000000062" t="0.75000000000000622" header="0.30000000000000032" footer="0.30000000000000032"/>
    <c:pageSetup orientation="portrait"/>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'歳入(グラフ作成用元データ）'!$A$3</c:f>
              <c:strCache>
                <c:ptCount val="1"/>
                <c:pt idx="0">
                  <c:v>保険料</c:v>
                </c:pt>
              </c:strCache>
            </c:strRef>
          </c:tx>
          <c:cat>
            <c:strRef>
              <c:f>'歳入(グラフ作成用元データ）'!$B$2:$F$2</c:f>
              <c:strCache>
                <c:ptCount val="5"/>
                <c:pt idx="0">
                  <c:v>H28</c:v>
                </c:pt>
                <c:pt idx="1">
                  <c:v>H29</c:v>
                </c:pt>
                <c:pt idx="2">
                  <c:v>H30</c:v>
                </c:pt>
                <c:pt idx="3">
                  <c:v>R1</c:v>
                </c:pt>
                <c:pt idx="4">
                  <c:v>R2</c:v>
                </c:pt>
              </c:strCache>
            </c:strRef>
          </c:cat>
          <c:val>
            <c:numRef>
              <c:f>'歳入(グラフ作成用元データ）'!$B$3:$F$3</c:f>
              <c:numCache>
                <c:formatCode>#,##0_);[Red]\(#,##0\)</c:formatCode>
                <c:ptCount val="5"/>
                <c:pt idx="0">
                  <c:v>99276</c:v>
                </c:pt>
                <c:pt idx="1">
                  <c:v>100310</c:v>
                </c:pt>
                <c:pt idx="2">
                  <c:v>100798</c:v>
                </c:pt>
                <c:pt idx="3">
                  <c:v>106819</c:v>
                </c:pt>
                <c:pt idx="4">
                  <c:v>107673</c:v>
                </c:pt>
              </c:numCache>
            </c:numRef>
          </c:val>
          <c:smooth val="0"/>
          <c:extLst>
            <c:ext xmlns:c16="http://schemas.microsoft.com/office/drawing/2014/chart" uri="{C3380CC4-5D6E-409C-BE32-E72D297353CC}">
              <c16:uniqueId val="{00000000-F505-436D-BB68-5A721F3DE061}"/>
            </c:ext>
          </c:extLst>
        </c:ser>
        <c:ser>
          <c:idx val="1"/>
          <c:order val="1"/>
          <c:tx>
            <c:strRef>
              <c:f>'歳入(グラフ作成用元データ）'!$A$4</c:f>
              <c:strCache>
                <c:ptCount val="1"/>
                <c:pt idx="0">
                  <c:v>国庫支出金</c:v>
                </c:pt>
              </c:strCache>
            </c:strRef>
          </c:tx>
          <c:cat>
            <c:strRef>
              <c:f>'歳入(グラフ作成用元データ）'!$B$2:$F$2</c:f>
              <c:strCache>
                <c:ptCount val="5"/>
                <c:pt idx="0">
                  <c:v>H28</c:v>
                </c:pt>
                <c:pt idx="1">
                  <c:v>H29</c:v>
                </c:pt>
                <c:pt idx="2">
                  <c:v>H30</c:v>
                </c:pt>
                <c:pt idx="3">
                  <c:v>R1</c:v>
                </c:pt>
                <c:pt idx="4">
                  <c:v>R2</c:v>
                </c:pt>
              </c:strCache>
            </c:strRef>
          </c:cat>
          <c:val>
            <c:numRef>
              <c:f>'歳入(グラフ作成用元データ）'!$B$4:$F$4</c:f>
              <c:numCache>
                <c:formatCode>#,##0_);[Red]\(#,##0\)</c:formatCode>
                <c:ptCount val="5"/>
                <c:pt idx="0">
                  <c:v>71102</c:v>
                </c:pt>
                <c:pt idx="1">
                  <c:v>80712</c:v>
                </c:pt>
                <c:pt idx="2">
                  <c:v>6</c:v>
                </c:pt>
                <c:pt idx="3">
                  <c:v>25</c:v>
                </c:pt>
                <c:pt idx="4">
                  <c:v>1743</c:v>
                </c:pt>
              </c:numCache>
            </c:numRef>
          </c:val>
          <c:smooth val="0"/>
          <c:extLst>
            <c:ext xmlns:c16="http://schemas.microsoft.com/office/drawing/2014/chart" uri="{C3380CC4-5D6E-409C-BE32-E72D297353CC}">
              <c16:uniqueId val="{00000001-F505-436D-BB68-5A721F3DE061}"/>
            </c:ext>
          </c:extLst>
        </c:ser>
        <c:ser>
          <c:idx val="2"/>
          <c:order val="2"/>
          <c:tx>
            <c:strRef>
              <c:f>'歳入(グラフ作成用元データ）'!$A$5</c:f>
              <c:strCache>
                <c:ptCount val="1"/>
                <c:pt idx="0">
                  <c:v>県支出金</c:v>
                </c:pt>
              </c:strCache>
            </c:strRef>
          </c:tx>
          <c:cat>
            <c:strRef>
              <c:f>'歳入(グラフ作成用元データ）'!$B$2:$F$2</c:f>
              <c:strCache>
                <c:ptCount val="5"/>
                <c:pt idx="0">
                  <c:v>H28</c:v>
                </c:pt>
                <c:pt idx="1">
                  <c:v>H29</c:v>
                </c:pt>
                <c:pt idx="2">
                  <c:v>H30</c:v>
                </c:pt>
                <c:pt idx="3">
                  <c:v>R1</c:v>
                </c:pt>
                <c:pt idx="4">
                  <c:v>R2</c:v>
                </c:pt>
              </c:strCache>
            </c:strRef>
          </c:cat>
          <c:val>
            <c:numRef>
              <c:f>'歳入(グラフ作成用元データ）'!$B$5:$F$5</c:f>
              <c:numCache>
                <c:formatCode>#,##0_);[Red]\(#,##0\)</c:formatCode>
                <c:ptCount val="5"/>
                <c:pt idx="0">
                  <c:v>24272</c:v>
                </c:pt>
                <c:pt idx="1">
                  <c:v>22018</c:v>
                </c:pt>
                <c:pt idx="2">
                  <c:v>291658</c:v>
                </c:pt>
                <c:pt idx="3">
                  <c:v>302043</c:v>
                </c:pt>
                <c:pt idx="4">
                  <c:v>288103</c:v>
                </c:pt>
              </c:numCache>
            </c:numRef>
          </c:val>
          <c:smooth val="0"/>
          <c:extLst>
            <c:ext xmlns:c16="http://schemas.microsoft.com/office/drawing/2014/chart" uri="{C3380CC4-5D6E-409C-BE32-E72D297353CC}">
              <c16:uniqueId val="{00000002-F505-436D-BB68-5A721F3DE061}"/>
            </c:ext>
          </c:extLst>
        </c:ser>
        <c:ser>
          <c:idx val="3"/>
          <c:order val="3"/>
          <c:tx>
            <c:strRef>
              <c:f>'歳入(グラフ作成用元データ）'!$A$6</c:f>
              <c:strCache>
                <c:ptCount val="1"/>
                <c:pt idx="0">
                  <c:v>前期高齢者交付金</c:v>
                </c:pt>
              </c:strCache>
            </c:strRef>
          </c:tx>
          <c:cat>
            <c:strRef>
              <c:f>'歳入(グラフ作成用元データ）'!$B$2:$F$2</c:f>
              <c:strCache>
                <c:ptCount val="5"/>
                <c:pt idx="0">
                  <c:v>H28</c:v>
                </c:pt>
                <c:pt idx="1">
                  <c:v>H29</c:v>
                </c:pt>
                <c:pt idx="2">
                  <c:v>H30</c:v>
                </c:pt>
                <c:pt idx="3">
                  <c:v>R1</c:v>
                </c:pt>
                <c:pt idx="4">
                  <c:v>R2</c:v>
                </c:pt>
              </c:strCache>
            </c:strRef>
          </c:cat>
          <c:val>
            <c:numRef>
              <c:f>'歳入(グラフ作成用元データ）'!$B$6:$F$6</c:f>
              <c:numCache>
                <c:formatCode>#,##0_);[Red]\(#,##0\)</c:formatCode>
                <c:ptCount val="5"/>
                <c:pt idx="0">
                  <c:v>125611</c:v>
                </c:pt>
                <c:pt idx="1">
                  <c:v>132847</c:v>
                </c:pt>
                <c:pt idx="2">
                  <c:v>0</c:v>
                </c:pt>
                <c:pt idx="3">
                  <c:v>0</c:v>
                </c:pt>
                <c:pt idx="4">
                  <c:v>0</c:v>
                </c:pt>
              </c:numCache>
            </c:numRef>
          </c:val>
          <c:smooth val="0"/>
          <c:extLst>
            <c:ext xmlns:c16="http://schemas.microsoft.com/office/drawing/2014/chart" uri="{C3380CC4-5D6E-409C-BE32-E72D297353CC}">
              <c16:uniqueId val="{00000003-F505-436D-BB68-5A721F3DE061}"/>
            </c:ext>
          </c:extLst>
        </c:ser>
        <c:ser>
          <c:idx val="4"/>
          <c:order val="4"/>
          <c:tx>
            <c:strRef>
              <c:f>'歳入(グラフ作成用元データ）'!$A$7</c:f>
              <c:strCache>
                <c:ptCount val="1"/>
                <c:pt idx="0">
                  <c:v>共同事業交付金</c:v>
                </c:pt>
              </c:strCache>
            </c:strRef>
          </c:tx>
          <c:cat>
            <c:strRef>
              <c:f>'歳入(グラフ作成用元データ）'!$B$2:$F$2</c:f>
              <c:strCache>
                <c:ptCount val="5"/>
                <c:pt idx="0">
                  <c:v>H28</c:v>
                </c:pt>
                <c:pt idx="1">
                  <c:v>H29</c:v>
                </c:pt>
                <c:pt idx="2">
                  <c:v>H30</c:v>
                </c:pt>
                <c:pt idx="3">
                  <c:v>R1</c:v>
                </c:pt>
                <c:pt idx="4">
                  <c:v>R2</c:v>
                </c:pt>
              </c:strCache>
            </c:strRef>
          </c:cat>
          <c:val>
            <c:numRef>
              <c:f>'歳入(グラフ作成用元データ）'!$B$7:$F$7</c:f>
              <c:numCache>
                <c:formatCode>#,##0_);[Red]\(#,##0\)</c:formatCode>
                <c:ptCount val="5"/>
                <c:pt idx="0">
                  <c:v>95235</c:v>
                </c:pt>
                <c:pt idx="1">
                  <c:v>98654</c:v>
                </c:pt>
                <c:pt idx="2">
                  <c:v>0</c:v>
                </c:pt>
                <c:pt idx="3">
                  <c:v>0</c:v>
                </c:pt>
                <c:pt idx="4">
                  <c:v>0</c:v>
                </c:pt>
              </c:numCache>
            </c:numRef>
          </c:val>
          <c:smooth val="0"/>
          <c:extLst>
            <c:ext xmlns:c16="http://schemas.microsoft.com/office/drawing/2014/chart" uri="{C3380CC4-5D6E-409C-BE32-E72D297353CC}">
              <c16:uniqueId val="{00000004-F505-436D-BB68-5A721F3DE061}"/>
            </c:ext>
          </c:extLst>
        </c:ser>
        <c:ser>
          <c:idx val="5"/>
          <c:order val="5"/>
          <c:tx>
            <c:strRef>
              <c:f>'歳入(グラフ作成用元データ）'!$A$8</c:f>
              <c:strCache>
                <c:ptCount val="1"/>
                <c:pt idx="0">
                  <c:v>その他一般会計繰入金</c:v>
                </c:pt>
              </c:strCache>
            </c:strRef>
          </c:tx>
          <c:cat>
            <c:strRef>
              <c:f>'歳入(グラフ作成用元データ）'!$B$2:$F$2</c:f>
              <c:strCache>
                <c:ptCount val="5"/>
                <c:pt idx="0">
                  <c:v>H28</c:v>
                </c:pt>
                <c:pt idx="1">
                  <c:v>H29</c:v>
                </c:pt>
                <c:pt idx="2">
                  <c:v>H30</c:v>
                </c:pt>
                <c:pt idx="3">
                  <c:v>R1</c:v>
                </c:pt>
                <c:pt idx="4">
                  <c:v>R2</c:v>
                </c:pt>
              </c:strCache>
            </c:strRef>
          </c:cat>
          <c:val>
            <c:numRef>
              <c:f>'歳入(グラフ作成用元データ）'!$B$8:$F$8</c:f>
              <c:numCache>
                <c:formatCode>#,##0_);[Red]\(#,##0\)</c:formatCode>
                <c:ptCount val="5"/>
                <c:pt idx="0">
                  <c:v>25355</c:v>
                </c:pt>
                <c:pt idx="1">
                  <c:v>19419</c:v>
                </c:pt>
                <c:pt idx="2">
                  <c:v>19218</c:v>
                </c:pt>
                <c:pt idx="3">
                  <c:v>20855</c:v>
                </c:pt>
                <c:pt idx="4">
                  <c:v>15094</c:v>
                </c:pt>
              </c:numCache>
            </c:numRef>
          </c:val>
          <c:smooth val="0"/>
          <c:extLst>
            <c:ext xmlns:c16="http://schemas.microsoft.com/office/drawing/2014/chart" uri="{C3380CC4-5D6E-409C-BE32-E72D297353CC}">
              <c16:uniqueId val="{00000005-F505-436D-BB68-5A721F3DE061}"/>
            </c:ext>
          </c:extLst>
        </c:ser>
        <c:dLbls>
          <c:showLegendKey val="0"/>
          <c:showVal val="0"/>
          <c:showCatName val="0"/>
          <c:showSerName val="0"/>
          <c:showPercent val="0"/>
          <c:showBubbleSize val="0"/>
        </c:dLbls>
        <c:marker val="1"/>
        <c:smooth val="0"/>
        <c:axId val="1"/>
        <c:axId val="2"/>
      </c:lineChart>
      <c:catAx>
        <c:axId val="1"/>
        <c:scaling>
          <c:orientation val="minMax"/>
        </c:scaling>
        <c:delete val="0"/>
        <c:axPos val="b"/>
        <c:numFmt formatCode="General" sourceLinked="0"/>
        <c:majorTickMark val="out"/>
        <c:minorTickMark val="none"/>
        <c:tickLblPos val="nextTo"/>
        <c:txPr>
          <a:bodyPr horzOverflow="overflow" anchor="ctr" anchorCtr="1"/>
          <a:lstStyle/>
          <a:p>
            <a:pPr algn="ctr" rtl="0">
              <a:defRPr sz="1000">
                <a:solidFill>
                  <a:schemeClr val="tx1"/>
                </a:solidFill>
              </a:defRPr>
            </a:pPr>
            <a:endParaRPr lang="ja-JP"/>
          </a:p>
        </c:txPr>
        <c:crossAx val="2"/>
        <c:crosses val="autoZero"/>
        <c:auto val="1"/>
        <c:lblAlgn val="ctr"/>
        <c:lblOffset val="100"/>
        <c:noMultiLvlLbl val="0"/>
      </c:catAx>
      <c:valAx>
        <c:axId val="2"/>
        <c:scaling>
          <c:orientation val="minMax"/>
        </c:scaling>
        <c:delete val="0"/>
        <c:axPos val="l"/>
        <c:majorGridlines/>
        <c:numFmt formatCode="#,##0_);[Red]\(#,##0\)" sourceLinked="1"/>
        <c:majorTickMark val="out"/>
        <c:minorTickMark val="none"/>
        <c:tickLblPos val="nextTo"/>
        <c:txPr>
          <a:bodyPr horzOverflow="overflow" anchor="ctr" anchorCtr="1"/>
          <a:lstStyle/>
          <a:p>
            <a:pPr algn="ctr" rtl="0">
              <a:defRPr sz="1000">
                <a:solidFill>
                  <a:schemeClr val="tx1"/>
                </a:solidFill>
              </a:defRPr>
            </a:pPr>
            <a:endParaRPr lang="ja-JP"/>
          </a:p>
        </c:txPr>
        <c:crossAx val="1"/>
        <c:crosses val="autoZero"/>
        <c:crossBetween val="between"/>
      </c:valAx>
      <c:spPr>
        <a:noFill/>
        <a:ln w="25400">
          <a:noFill/>
        </a:ln>
      </c:spPr>
    </c:plotArea>
    <c:legend>
      <c:legendPos val="r"/>
      <c:layout>
        <c:manualLayout>
          <c:xMode val="edge"/>
          <c:yMode val="edge"/>
          <c:x val="0.66153846873158284"/>
          <c:y val="4.0791929734563123E-2"/>
          <c:w val="0.32658568806601662"/>
          <c:h val="0.88121765305708288"/>
        </c:manualLayout>
      </c:layout>
      <c:overlay val="0"/>
      <c:txPr>
        <a:bodyPr horzOverflow="overflow" anchor="ctr" anchorCtr="1"/>
        <a:lstStyle/>
        <a:p>
          <a:pPr algn="l" rtl="0">
            <a:defRPr sz="1000">
              <a:solidFill>
                <a:schemeClr val="tx1"/>
              </a:solidFill>
            </a:defRPr>
          </a:pPr>
          <a:endParaRPr lang="ja-JP"/>
        </a:p>
      </c:txPr>
    </c:legend>
    <c:plotVisOnly val="1"/>
    <c:dispBlanksAs val="gap"/>
    <c:showDLblsOverMax val="0"/>
  </c:chart>
  <c:txPr>
    <a:bodyPr horzOverflow="overflow" anchor="ctr" anchorCtr="1"/>
    <a:lstStyle/>
    <a:p>
      <a:pPr algn="ctr" rtl="0">
        <a:defRPr lang="ja-JP" altLang="en-US" sz="1000">
          <a:solidFill>
            <a:schemeClr val="tx1"/>
          </a:solidFill>
        </a:defRPr>
      </a:pPr>
      <a:endParaRPr lang="ja-JP"/>
    </a:p>
  </c:txPr>
  <c:printSettings>
    <c:headerFooter/>
    <c:pageMargins b="0.75000000000000111" l="0.70000000000000062" r="0.70000000000000062" t="0.75000000000000111" header="0.30000000000000032" footer="0.30000000000000032"/>
    <c:pageSetup orientation="portrait"/>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271826002775522E-2"/>
          <c:y val="0.17358001665753112"/>
          <c:w val="0.88436416942346607"/>
          <c:h val="0.73800807249585343"/>
        </c:manualLayout>
      </c:layout>
      <c:lineChart>
        <c:grouping val="standard"/>
        <c:varyColors val="0"/>
        <c:ser>
          <c:idx val="0"/>
          <c:order val="0"/>
          <c:tx>
            <c:strRef>
              <c:f>'歳入(グラフ作成用元データ）'!$A$3</c:f>
              <c:strCache>
                <c:ptCount val="1"/>
                <c:pt idx="0">
                  <c:v>保険料</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'歳入(グラフ作成用元データ）'!$B$3:$H$3</c:f>
              <c:numCache>
                <c:formatCode>#,##0_);[Red]\(#,##0\)</c:formatCode>
                <c:ptCount val="7"/>
                <c:pt idx="0">
                  <c:v>99276</c:v>
                </c:pt>
                <c:pt idx="1">
                  <c:v>100310</c:v>
                </c:pt>
                <c:pt idx="2">
                  <c:v>100798</c:v>
                </c:pt>
                <c:pt idx="3">
                  <c:v>106819</c:v>
                </c:pt>
                <c:pt idx="4">
                  <c:v>107673</c:v>
                </c:pt>
                <c:pt idx="5">
                  <c:v>113597</c:v>
                </c:pt>
                <c:pt idx="6">
                  <c:v>117099</c:v>
                </c:pt>
              </c:numCache>
            </c:numRef>
          </c:val>
          <c:smooth val="0"/>
          <c:extLst>
            <c:ext xmlns:c16="http://schemas.microsoft.com/office/drawing/2014/chart" uri="{C3380CC4-5D6E-409C-BE32-E72D297353CC}">
              <c16:uniqueId val="{00000000-2809-4D6C-A2D9-6CDCE51A7887}"/>
            </c:ext>
          </c:extLst>
        </c:ser>
        <c:ser>
          <c:idx val="1"/>
          <c:order val="1"/>
          <c:tx>
            <c:strRef>
              <c:f>'歳入(グラフ作成用元データ）'!$A$4</c:f>
              <c:strCache>
                <c:ptCount val="1"/>
                <c:pt idx="0">
                  <c:v>国庫支出金</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'歳入(グラフ作成用元データ）'!$B$4:$H$4</c:f>
              <c:numCache>
                <c:formatCode>#,##0_);[Red]\(#,##0\)</c:formatCode>
                <c:ptCount val="7"/>
                <c:pt idx="0">
                  <c:v>71102</c:v>
                </c:pt>
                <c:pt idx="1">
                  <c:v>80712</c:v>
                </c:pt>
                <c:pt idx="2">
                  <c:v>6</c:v>
                </c:pt>
                <c:pt idx="3">
                  <c:v>25</c:v>
                </c:pt>
                <c:pt idx="4">
                  <c:v>1743</c:v>
                </c:pt>
                <c:pt idx="5">
                  <c:v>263</c:v>
                </c:pt>
                <c:pt idx="6">
                  <c:v>12</c:v>
                </c:pt>
              </c:numCache>
            </c:numRef>
          </c:val>
          <c:smooth val="0"/>
          <c:extLst>
            <c:ext xmlns:c16="http://schemas.microsoft.com/office/drawing/2014/chart" uri="{C3380CC4-5D6E-409C-BE32-E72D297353CC}">
              <c16:uniqueId val="{00000001-2809-4D6C-A2D9-6CDCE51A7887}"/>
            </c:ext>
          </c:extLst>
        </c:ser>
        <c:ser>
          <c:idx val="2"/>
          <c:order val="2"/>
          <c:tx>
            <c:strRef>
              <c:f>'歳入(グラフ作成用元データ）'!$A$5</c:f>
              <c:strCache>
                <c:ptCount val="1"/>
                <c:pt idx="0">
                  <c:v>県支出金</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'歳入(グラフ作成用元データ）'!$B$5:$H$5</c:f>
              <c:numCache>
                <c:formatCode>#,##0_);[Red]\(#,##0\)</c:formatCode>
                <c:ptCount val="7"/>
                <c:pt idx="0">
                  <c:v>24272</c:v>
                </c:pt>
                <c:pt idx="1">
                  <c:v>22018</c:v>
                </c:pt>
                <c:pt idx="2">
                  <c:v>291658</c:v>
                </c:pt>
                <c:pt idx="3">
                  <c:v>302043</c:v>
                </c:pt>
                <c:pt idx="4">
                  <c:v>288103</c:v>
                </c:pt>
                <c:pt idx="5">
                  <c:v>306274</c:v>
                </c:pt>
                <c:pt idx="6">
                  <c:v>325144</c:v>
                </c:pt>
              </c:numCache>
            </c:numRef>
          </c:val>
          <c:smooth val="0"/>
          <c:extLst>
            <c:ext xmlns:c16="http://schemas.microsoft.com/office/drawing/2014/chart" uri="{C3380CC4-5D6E-409C-BE32-E72D297353CC}">
              <c16:uniqueId val="{00000002-2809-4D6C-A2D9-6CDCE51A7887}"/>
            </c:ext>
          </c:extLst>
        </c:ser>
        <c:ser>
          <c:idx val="3"/>
          <c:order val="3"/>
          <c:tx>
            <c:strRef>
              <c:f>'歳入(グラフ作成用元データ）'!$A$6</c:f>
              <c:strCache>
                <c:ptCount val="1"/>
                <c:pt idx="0">
                  <c:v>前期高齢者交付金</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'歳入(グラフ作成用元データ）'!$B$6:$H$6</c:f>
              <c:numCache>
                <c:formatCode>#,##0_);[Red]\(#,##0\)</c:formatCode>
                <c:ptCount val="7"/>
                <c:pt idx="0">
                  <c:v>125611</c:v>
                </c:pt>
                <c:pt idx="1">
                  <c:v>132847</c:v>
                </c:pt>
                <c:pt idx="2">
                  <c:v>0</c:v>
                </c:pt>
                <c:pt idx="3">
                  <c:v>0</c:v>
                </c:pt>
                <c:pt idx="4">
                  <c:v>0</c:v>
                </c:pt>
                <c:pt idx="5">
                  <c:v>0</c:v>
                </c:pt>
                <c:pt idx="6">
                  <c:v>0</c:v>
                </c:pt>
              </c:numCache>
            </c:numRef>
          </c:val>
          <c:smooth val="0"/>
          <c:extLst>
            <c:ext xmlns:c16="http://schemas.microsoft.com/office/drawing/2014/chart" uri="{C3380CC4-5D6E-409C-BE32-E72D297353CC}">
              <c16:uniqueId val="{00000003-2809-4D6C-A2D9-6CDCE51A7887}"/>
            </c:ext>
          </c:extLst>
        </c:ser>
        <c:ser>
          <c:idx val="4"/>
          <c:order val="4"/>
          <c:tx>
            <c:strRef>
              <c:f>'歳入(グラフ作成用元データ）'!$A$7</c:f>
              <c:strCache>
                <c:ptCount val="1"/>
                <c:pt idx="0">
                  <c:v>共同事業交付金</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'歳入(グラフ作成用元データ）'!$B$7:$H$7</c:f>
              <c:numCache>
                <c:formatCode>#,##0_);[Red]\(#,##0\)</c:formatCode>
                <c:ptCount val="7"/>
                <c:pt idx="0">
                  <c:v>95235</c:v>
                </c:pt>
                <c:pt idx="1">
                  <c:v>98654</c:v>
                </c:pt>
                <c:pt idx="2">
                  <c:v>0</c:v>
                </c:pt>
                <c:pt idx="3">
                  <c:v>0</c:v>
                </c:pt>
                <c:pt idx="4">
                  <c:v>0</c:v>
                </c:pt>
                <c:pt idx="5">
                  <c:v>0</c:v>
                </c:pt>
                <c:pt idx="6">
                  <c:v>0</c:v>
                </c:pt>
              </c:numCache>
            </c:numRef>
          </c:val>
          <c:smooth val="0"/>
          <c:extLst>
            <c:ext xmlns:c16="http://schemas.microsoft.com/office/drawing/2014/chart" uri="{C3380CC4-5D6E-409C-BE32-E72D297353CC}">
              <c16:uniqueId val="{00000004-2809-4D6C-A2D9-6CDCE51A7887}"/>
            </c:ext>
          </c:extLst>
        </c:ser>
        <c:ser>
          <c:idx val="5"/>
          <c:order val="5"/>
          <c:tx>
            <c:strRef>
              <c:f>'歳入(グラフ作成用元データ）'!$A$8</c:f>
              <c:strCache>
                <c:ptCount val="1"/>
                <c:pt idx="0">
                  <c:v>その他一般会計繰入金</c:v>
                </c:pt>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'歳入(グラフ作成用元データ）'!$B$8:$H$8</c:f>
              <c:numCache>
                <c:formatCode>#,##0_);[Red]\(#,##0\)</c:formatCode>
                <c:ptCount val="7"/>
                <c:pt idx="0">
                  <c:v>25355</c:v>
                </c:pt>
                <c:pt idx="1">
                  <c:v>19419</c:v>
                </c:pt>
                <c:pt idx="2">
                  <c:v>19218</c:v>
                </c:pt>
                <c:pt idx="3">
                  <c:v>20855</c:v>
                </c:pt>
                <c:pt idx="4">
                  <c:v>15094</c:v>
                </c:pt>
                <c:pt idx="5">
                  <c:v>9335</c:v>
                </c:pt>
                <c:pt idx="6">
                  <c:v>7467</c:v>
                </c:pt>
              </c:numCache>
            </c:numRef>
          </c:val>
          <c:smooth val="0"/>
          <c:extLst>
            <c:ext xmlns:c16="http://schemas.microsoft.com/office/drawing/2014/chart" uri="{C3380CC4-5D6E-409C-BE32-E72D297353CC}">
              <c16:uniqueId val="{00000005-2809-4D6C-A2D9-6CDCE51A7887}"/>
            </c:ext>
          </c:extLst>
        </c:ser>
        <c:dLbls>
          <c:showLegendKey val="0"/>
          <c:showVal val="0"/>
          <c:showCatName val="0"/>
          <c:showSerName val="0"/>
          <c:showPercent val="0"/>
          <c:showBubbleSize val="0"/>
        </c:dLbls>
        <c:marker val="1"/>
        <c:smooth val="0"/>
        <c:axId val="468303008"/>
        <c:axId val="468303664"/>
      </c:lineChart>
      <c:catAx>
        <c:axId val="468303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68303664"/>
        <c:crosses val="autoZero"/>
        <c:auto val="1"/>
        <c:lblAlgn val="ctr"/>
        <c:lblOffset val="100"/>
        <c:noMultiLvlLbl val="0"/>
      </c:catAx>
      <c:valAx>
        <c:axId val="468303664"/>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68303008"/>
        <c:crosses val="autoZero"/>
        <c:crossBetween val="between"/>
      </c:valAx>
      <c:spPr>
        <a:noFill/>
        <a:ln>
          <a:noFill/>
        </a:ln>
        <a:effectLst/>
      </c:spPr>
    </c:plotArea>
    <c:legend>
      <c:legendPos val="b"/>
      <c:layout>
        <c:manualLayout>
          <c:xMode val="edge"/>
          <c:yMode val="edge"/>
          <c:x val="7.9783151081885412E-2"/>
          <c:y val="3.532904924744195E-2"/>
          <c:w val="0.79598588404803061"/>
          <c:h val="0.2152639883578055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'歳出(グラフ作成用元データ）'!$A$3</c:f>
              <c:strCache>
                <c:ptCount val="1"/>
                <c:pt idx="0">
                  <c:v>保険給付費</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'歳出(グラフ作成用元データ）'!$B$3:$H$3</c:f>
              <c:numCache>
                <c:formatCode>#,##0_);[Red]\(#,##0\)</c:formatCode>
                <c:ptCount val="7"/>
                <c:pt idx="0">
                  <c:v>277288</c:v>
                </c:pt>
                <c:pt idx="1">
                  <c:v>286814</c:v>
                </c:pt>
                <c:pt idx="2">
                  <c:v>285437</c:v>
                </c:pt>
                <c:pt idx="3">
                  <c:v>295896</c:v>
                </c:pt>
                <c:pt idx="4">
                  <c:v>282690</c:v>
                </c:pt>
                <c:pt idx="5">
                  <c:v>301878</c:v>
                </c:pt>
                <c:pt idx="6">
                  <c:v>319460</c:v>
                </c:pt>
              </c:numCache>
            </c:numRef>
          </c:val>
          <c:smooth val="0"/>
          <c:extLst>
            <c:ext xmlns:c16="http://schemas.microsoft.com/office/drawing/2014/chart" uri="{C3380CC4-5D6E-409C-BE32-E72D297353CC}">
              <c16:uniqueId val="{00000000-7149-4B84-89EC-CF582E8C9755}"/>
            </c:ext>
          </c:extLst>
        </c:ser>
        <c:ser>
          <c:idx val="1"/>
          <c:order val="1"/>
          <c:tx>
            <c:strRef>
              <c:f>'歳出(グラフ作成用元データ）'!$A$4</c:f>
              <c:strCache>
                <c:ptCount val="1"/>
                <c:pt idx="0">
                  <c:v>国民健康保険事業費納付金</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'歳出(グラフ作成用元データ）'!$B$4:$H$4</c:f>
              <c:numCache>
                <c:formatCode>#,##0_);[Red]\(#,##0\)</c:formatCode>
                <c:ptCount val="7"/>
                <c:pt idx="0">
                  <c:v>0</c:v>
                </c:pt>
                <c:pt idx="1">
                  <c:v>0</c:v>
                </c:pt>
                <c:pt idx="2">
                  <c:v>146069</c:v>
                </c:pt>
                <c:pt idx="3">
                  <c:v>154568</c:v>
                </c:pt>
                <c:pt idx="4">
                  <c:v>138104</c:v>
                </c:pt>
                <c:pt idx="5">
                  <c:v>138357</c:v>
                </c:pt>
                <c:pt idx="6">
                  <c:v>149048</c:v>
                </c:pt>
              </c:numCache>
            </c:numRef>
          </c:val>
          <c:smooth val="0"/>
          <c:extLst>
            <c:ext xmlns:c16="http://schemas.microsoft.com/office/drawing/2014/chart" uri="{C3380CC4-5D6E-409C-BE32-E72D297353CC}">
              <c16:uniqueId val="{00000001-7149-4B84-89EC-CF582E8C9755}"/>
            </c:ext>
          </c:extLst>
        </c:ser>
        <c:ser>
          <c:idx val="2"/>
          <c:order val="2"/>
          <c:tx>
            <c:strRef>
              <c:f>'歳出(グラフ作成用元データ）'!$A$5</c:f>
              <c:strCache>
                <c:ptCount val="1"/>
                <c:pt idx="0">
                  <c:v>後期高齢者支援金等</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'歳出(グラフ作成用元データ）'!$B$5:$H$5</c:f>
              <c:numCache>
                <c:formatCode>#,##0_);[Red]\(#,##0\)</c:formatCode>
                <c:ptCount val="7"/>
                <c:pt idx="0">
                  <c:v>54351</c:v>
                </c:pt>
                <c:pt idx="1">
                  <c:v>57442</c:v>
                </c:pt>
                <c:pt idx="2">
                  <c:v>0</c:v>
                </c:pt>
                <c:pt idx="3">
                  <c:v>0</c:v>
                </c:pt>
                <c:pt idx="4">
                  <c:v>0</c:v>
                </c:pt>
                <c:pt idx="5">
                  <c:v>0</c:v>
                </c:pt>
                <c:pt idx="6">
                  <c:v>0</c:v>
                </c:pt>
              </c:numCache>
            </c:numRef>
          </c:val>
          <c:smooth val="0"/>
          <c:extLst>
            <c:ext xmlns:c16="http://schemas.microsoft.com/office/drawing/2014/chart" uri="{C3380CC4-5D6E-409C-BE32-E72D297353CC}">
              <c16:uniqueId val="{00000002-7149-4B84-89EC-CF582E8C9755}"/>
            </c:ext>
          </c:extLst>
        </c:ser>
        <c:ser>
          <c:idx val="3"/>
          <c:order val="3"/>
          <c:tx>
            <c:strRef>
              <c:f>'歳出(グラフ作成用元データ）'!$A$6</c:f>
              <c:strCache>
                <c:ptCount val="1"/>
                <c:pt idx="0">
                  <c:v>介護納付金</c:v>
                </c:pt>
              </c:strCache>
            </c:strRef>
          </c:tx>
          <c:spPr>
            <a:ln w="22225" cap="rnd">
              <a:solidFill>
                <a:schemeClr val="accent4"/>
              </a:solidFill>
              <a:round/>
            </a:ln>
            <a:effectLst/>
          </c:spPr>
          <c:marker>
            <c:symbol val="x"/>
            <c:size val="6"/>
            <c:spPr>
              <a:noFill/>
              <a:ln w="9525">
                <a:solidFill>
                  <a:schemeClr val="accent4"/>
                </a:solidFill>
                <a:round/>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'歳出(グラフ作成用元データ）'!$B$6:$H$6</c:f>
              <c:numCache>
                <c:formatCode>#,##0_);[Red]\(#,##0\)</c:formatCode>
                <c:ptCount val="7"/>
                <c:pt idx="0">
                  <c:v>21511</c:v>
                </c:pt>
                <c:pt idx="1">
                  <c:v>23293</c:v>
                </c:pt>
                <c:pt idx="2">
                  <c:v>0</c:v>
                </c:pt>
                <c:pt idx="3">
                  <c:v>0</c:v>
                </c:pt>
                <c:pt idx="4">
                  <c:v>0</c:v>
                </c:pt>
                <c:pt idx="5">
                  <c:v>0</c:v>
                </c:pt>
                <c:pt idx="6">
                  <c:v>0</c:v>
                </c:pt>
              </c:numCache>
            </c:numRef>
          </c:val>
          <c:smooth val="0"/>
          <c:extLst>
            <c:ext xmlns:c16="http://schemas.microsoft.com/office/drawing/2014/chart" uri="{C3380CC4-5D6E-409C-BE32-E72D297353CC}">
              <c16:uniqueId val="{00000003-7149-4B84-89EC-CF582E8C9755}"/>
            </c:ext>
          </c:extLst>
        </c:ser>
        <c:ser>
          <c:idx val="4"/>
          <c:order val="4"/>
          <c:tx>
            <c:strRef>
              <c:f>'歳出(グラフ作成用元データ）'!$A$7</c:f>
              <c:strCache>
                <c:ptCount val="1"/>
                <c:pt idx="0">
                  <c:v>共同事業拠出金</c:v>
                </c:pt>
              </c:strCache>
            </c:strRef>
          </c:tx>
          <c:spPr>
            <a:ln w="22225" cap="rnd">
              <a:solidFill>
                <a:schemeClr val="accent5"/>
              </a:solidFill>
              <a:round/>
            </a:ln>
            <a:effectLst/>
          </c:spPr>
          <c:marker>
            <c:symbol val="star"/>
            <c:size val="6"/>
            <c:spPr>
              <a:noFill/>
              <a:ln w="9525">
                <a:solidFill>
                  <a:schemeClr val="accent5"/>
                </a:solidFill>
                <a:round/>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'歳出(グラフ作成用元データ）'!$B$7:$H$7</c:f>
              <c:numCache>
                <c:formatCode>#,##0_);[Red]\(#,##0\)</c:formatCode>
                <c:ptCount val="7"/>
                <c:pt idx="0">
                  <c:v>101337</c:v>
                </c:pt>
                <c:pt idx="1">
                  <c:v>100863</c:v>
                </c:pt>
                <c:pt idx="2">
                  <c:v>0</c:v>
                </c:pt>
                <c:pt idx="3">
                  <c:v>0</c:v>
                </c:pt>
                <c:pt idx="4">
                  <c:v>0</c:v>
                </c:pt>
                <c:pt idx="5">
                  <c:v>0</c:v>
                </c:pt>
                <c:pt idx="6">
                  <c:v>0</c:v>
                </c:pt>
              </c:numCache>
            </c:numRef>
          </c:val>
          <c:smooth val="0"/>
          <c:extLst>
            <c:ext xmlns:c16="http://schemas.microsoft.com/office/drawing/2014/chart" uri="{C3380CC4-5D6E-409C-BE32-E72D297353CC}">
              <c16:uniqueId val="{00000004-7149-4B84-89EC-CF582E8C9755}"/>
            </c:ext>
          </c:extLst>
        </c:ser>
        <c:ser>
          <c:idx val="5"/>
          <c:order val="5"/>
          <c:tx>
            <c:strRef>
              <c:f>'歳出(グラフ作成用元データ）'!$A$8</c:f>
              <c:strCache>
                <c:ptCount val="1"/>
                <c:pt idx="0">
                  <c:v>基金積立金</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'歳出(グラフ作成用元データ）'!$B$8:$H$8</c:f>
              <c:numCache>
                <c:formatCode>#,##0_);[Red]\(#,##0\)</c:formatCode>
                <c:ptCount val="7"/>
                <c:pt idx="0">
                  <c:v>0</c:v>
                </c:pt>
                <c:pt idx="1">
                  <c:v>0</c:v>
                </c:pt>
                <c:pt idx="2">
                  <c:v>8752</c:v>
                </c:pt>
                <c:pt idx="3" formatCode="#,##0.0;[Red]\-#,##0.0">
                  <c:v>0.08</c:v>
                </c:pt>
                <c:pt idx="4" formatCode="#,##0.0;[Red]\-#,##0.0">
                  <c:v>1375</c:v>
                </c:pt>
                <c:pt idx="5" formatCode="#,##0.0;[Red]\-#,##0.0">
                  <c:v>13167</c:v>
                </c:pt>
                <c:pt idx="6" formatCode="#,##0.0;[Red]\-#,##0.0">
                  <c:v>6954</c:v>
                </c:pt>
              </c:numCache>
            </c:numRef>
          </c:val>
          <c:smooth val="0"/>
          <c:extLst>
            <c:ext xmlns:c16="http://schemas.microsoft.com/office/drawing/2014/chart" uri="{C3380CC4-5D6E-409C-BE32-E72D297353CC}">
              <c16:uniqueId val="{00000005-7149-4B84-89EC-CF582E8C9755}"/>
            </c:ext>
          </c:extLst>
        </c:ser>
        <c:dLbls>
          <c:showLegendKey val="0"/>
          <c:showVal val="0"/>
          <c:showCatName val="0"/>
          <c:showSerName val="0"/>
          <c:showPercent val="0"/>
          <c:showBubbleSize val="0"/>
        </c:dLbls>
        <c:marker val="1"/>
        <c:smooth val="0"/>
        <c:axId val="597340848"/>
        <c:axId val="597346424"/>
      </c:lineChart>
      <c:catAx>
        <c:axId val="5973408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ja-JP"/>
          </a:p>
        </c:txPr>
        <c:crossAx val="597346424"/>
        <c:crosses val="autoZero"/>
        <c:auto val="1"/>
        <c:lblAlgn val="ctr"/>
        <c:lblOffset val="100"/>
        <c:noMultiLvlLbl val="0"/>
      </c:catAx>
      <c:valAx>
        <c:axId val="597346424"/>
        <c:scaling>
          <c:orientation val="minMax"/>
        </c:scaling>
        <c:delete val="0"/>
        <c:axPos val="l"/>
        <c:numFmt formatCode="#,##0_);[Red]\(#,##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9734084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'歳入(グラフ作成用元データ）'!$A$3</c:f>
              <c:strCache>
                <c:ptCount val="1"/>
                <c:pt idx="0">
                  <c:v>保険料</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'歳入(グラフ作成用元データ）'!$B$3:$H$3</c:f>
              <c:numCache>
                <c:formatCode>#,##0_);[Red]\(#,##0\)</c:formatCode>
                <c:ptCount val="7"/>
                <c:pt idx="0">
                  <c:v>99276</c:v>
                </c:pt>
                <c:pt idx="1">
                  <c:v>100310</c:v>
                </c:pt>
                <c:pt idx="2">
                  <c:v>100798</c:v>
                </c:pt>
                <c:pt idx="3">
                  <c:v>106819</c:v>
                </c:pt>
                <c:pt idx="4">
                  <c:v>107673</c:v>
                </c:pt>
                <c:pt idx="5">
                  <c:v>113597</c:v>
                </c:pt>
                <c:pt idx="6">
                  <c:v>117099</c:v>
                </c:pt>
              </c:numCache>
            </c:numRef>
          </c:val>
          <c:smooth val="0"/>
          <c:extLst>
            <c:ext xmlns:c16="http://schemas.microsoft.com/office/drawing/2014/chart" uri="{C3380CC4-5D6E-409C-BE32-E72D297353CC}">
              <c16:uniqueId val="{00000000-CFB8-4FDC-B3F3-FF299414D666}"/>
            </c:ext>
          </c:extLst>
        </c:ser>
        <c:ser>
          <c:idx val="1"/>
          <c:order val="1"/>
          <c:tx>
            <c:strRef>
              <c:f>'歳入(グラフ作成用元データ）'!$A$4</c:f>
              <c:strCache>
                <c:ptCount val="1"/>
                <c:pt idx="0">
                  <c:v>国庫支出金</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'歳入(グラフ作成用元データ）'!$B$4:$H$4</c:f>
              <c:numCache>
                <c:formatCode>#,##0_);[Red]\(#,##0\)</c:formatCode>
                <c:ptCount val="7"/>
                <c:pt idx="0">
                  <c:v>71102</c:v>
                </c:pt>
                <c:pt idx="1">
                  <c:v>80712</c:v>
                </c:pt>
                <c:pt idx="2">
                  <c:v>6</c:v>
                </c:pt>
                <c:pt idx="3">
                  <c:v>25</c:v>
                </c:pt>
                <c:pt idx="4">
                  <c:v>1743</c:v>
                </c:pt>
                <c:pt idx="5">
                  <c:v>263</c:v>
                </c:pt>
                <c:pt idx="6">
                  <c:v>12</c:v>
                </c:pt>
              </c:numCache>
            </c:numRef>
          </c:val>
          <c:smooth val="0"/>
          <c:extLst>
            <c:ext xmlns:c16="http://schemas.microsoft.com/office/drawing/2014/chart" uri="{C3380CC4-5D6E-409C-BE32-E72D297353CC}">
              <c16:uniqueId val="{00000001-CFB8-4FDC-B3F3-FF299414D666}"/>
            </c:ext>
          </c:extLst>
        </c:ser>
        <c:ser>
          <c:idx val="2"/>
          <c:order val="2"/>
          <c:tx>
            <c:strRef>
              <c:f>'歳入(グラフ作成用元データ）'!$A$5</c:f>
              <c:strCache>
                <c:ptCount val="1"/>
                <c:pt idx="0">
                  <c:v>県支出金</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'歳入(グラフ作成用元データ）'!$B$5:$H$5</c:f>
              <c:numCache>
                <c:formatCode>#,##0_);[Red]\(#,##0\)</c:formatCode>
                <c:ptCount val="7"/>
                <c:pt idx="0">
                  <c:v>24272</c:v>
                </c:pt>
                <c:pt idx="1">
                  <c:v>22018</c:v>
                </c:pt>
                <c:pt idx="2">
                  <c:v>291658</c:v>
                </c:pt>
                <c:pt idx="3">
                  <c:v>302043</c:v>
                </c:pt>
                <c:pt idx="4">
                  <c:v>288103</c:v>
                </c:pt>
                <c:pt idx="5">
                  <c:v>306274</c:v>
                </c:pt>
                <c:pt idx="6">
                  <c:v>325144</c:v>
                </c:pt>
              </c:numCache>
            </c:numRef>
          </c:val>
          <c:smooth val="0"/>
          <c:extLst>
            <c:ext xmlns:c16="http://schemas.microsoft.com/office/drawing/2014/chart" uri="{C3380CC4-5D6E-409C-BE32-E72D297353CC}">
              <c16:uniqueId val="{00000002-CFB8-4FDC-B3F3-FF299414D666}"/>
            </c:ext>
          </c:extLst>
        </c:ser>
        <c:ser>
          <c:idx val="3"/>
          <c:order val="3"/>
          <c:tx>
            <c:strRef>
              <c:f>'歳入(グラフ作成用元データ）'!$A$6</c:f>
              <c:strCache>
                <c:ptCount val="1"/>
                <c:pt idx="0">
                  <c:v>前期高齢者交付金</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'歳入(グラフ作成用元データ）'!$B$6:$H$6</c:f>
              <c:numCache>
                <c:formatCode>#,##0_);[Red]\(#,##0\)</c:formatCode>
                <c:ptCount val="7"/>
                <c:pt idx="0">
                  <c:v>125611</c:v>
                </c:pt>
                <c:pt idx="1">
                  <c:v>132847</c:v>
                </c:pt>
                <c:pt idx="2">
                  <c:v>0</c:v>
                </c:pt>
                <c:pt idx="3">
                  <c:v>0</c:v>
                </c:pt>
                <c:pt idx="4">
                  <c:v>0</c:v>
                </c:pt>
                <c:pt idx="5">
                  <c:v>0</c:v>
                </c:pt>
                <c:pt idx="6">
                  <c:v>0</c:v>
                </c:pt>
              </c:numCache>
            </c:numRef>
          </c:val>
          <c:smooth val="0"/>
          <c:extLst>
            <c:ext xmlns:c16="http://schemas.microsoft.com/office/drawing/2014/chart" uri="{C3380CC4-5D6E-409C-BE32-E72D297353CC}">
              <c16:uniqueId val="{00000003-CFB8-4FDC-B3F3-FF299414D666}"/>
            </c:ext>
          </c:extLst>
        </c:ser>
        <c:ser>
          <c:idx val="4"/>
          <c:order val="4"/>
          <c:tx>
            <c:strRef>
              <c:f>'歳入(グラフ作成用元データ）'!$A$7</c:f>
              <c:strCache>
                <c:ptCount val="1"/>
                <c:pt idx="0">
                  <c:v>共同事業交付金</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'歳入(グラフ作成用元データ）'!$B$7:$H$7</c:f>
              <c:numCache>
                <c:formatCode>#,##0_);[Red]\(#,##0\)</c:formatCode>
                <c:ptCount val="7"/>
                <c:pt idx="0">
                  <c:v>95235</c:v>
                </c:pt>
                <c:pt idx="1">
                  <c:v>98654</c:v>
                </c:pt>
                <c:pt idx="2">
                  <c:v>0</c:v>
                </c:pt>
                <c:pt idx="3">
                  <c:v>0</c:v>
                </c:pt>
                <c:pt idx="4">
                  <c:v>0</c:v>
                </c:pt>
                <c:pt idx="5">
                  <c:v>0</c:v>
                </c:pt>
                <c:pt idx="6">
                  <c:v>0</c:v>
                </c:pt>
              </c:numCache>
            </c:numRef>
          </c:val>
          <c:smooth val="0"/>
          <c:extLst>
            <c:ext xmlns:c16="http://schemas.microsoft.com/office/drawing/2014/chart" uri="{C3380CC4-5D6E-409C-BE32-E72D297353CC}">
              <c16:uniqueId val="{00000004-CFB8-4FDC-B3F3-FF299414D666}"/>
            </c:ext>
          </c:extLst>
        </c:ser>
        <c:ser>
          <c:idx val="5"/>
          <c:order val="5"/>
          <c:tx>
            <c:strRef>
              <c:f>'歳入(グラフ作成用元データ）'!$A$8</c:f>
              <c:strCache>
                <c:ptCount val="1"/>
                <c:pt idx="0">
                  <c:v>その他一般会計繰入金</c:v>
                </c:pt>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f>'歳入(グラフ作成用元データ）'!$B$2:$H$2</c:f>
              <c:strCache>
                <c:ptCount val="7"/>
                <c:pt idx="0">
                  <c:v>H28</c:v>
                </c:pt>
                <c:pt idx="1">
                  <c:v>H29</c:v>
                </c:pt>
                <c:pt idx="2">
                  <c:v>H30</c:v>
                </c:pt>
                <c:pt idx="3">
                  <c:v>R1</c:v>
                </c:pt>
                <c:pt idx="4">
                  <c:v>R2</c:v>
                </c:pt>
                <c:pt idx="5">
                  <c:v>R3</c:v>
                </c:pt>
                <c:pt idx="6">
                  <c:v>R4</c:v>
                </c:pt>
              </c:strCache>
            </c:strRef>
          </c:cat>
          <c:val>
            <c:numRef>
              <c:f>'歳入(グラフ作成用元データ）'!$B$8:$H$8</c:f>
              <c:numCache>
                <c:formatCode>#,##0_);[Red]\(#,##0\)</c:formatCode>
                <c:ptCount val="7"/>
                <c:pt idx="0">
                  <c:v>25355</c:v>
                </c:pt>
                <c:pt idx="1">
                  <c:v>19419</c:v>
                </c:pt>
                <c:pt idx="2">
                  <c:v>19218</c:v>
                </c:pt>
                <c:pt idx="3">
                  <c:v>20855</c:v>
                </c:pt>
                <c:pt idx="4">
                  <c:v>15094</c:v>
                </c:pt>
                <c:pt idx="5">
                  <c:v>9335</c:v>
                </c:pt>
                <c:pt idx="6">
                  <c:v>7467</c:v>
                </c:pt>
              </c:numCache>
            </c:numRef>
          </c:val>
          <c:smooth val="0"/>
          <c:extLst>
            <c:ext xmlns:c16="http://schemas.microsoft.com/office/drawing/2014/chart" uri="{C3380CC4-5D6E-409C-BE32-E72D297353CC}">
              <c16:uniqueId val="{00000005-CFB8-4FDC-B3F3-FF299414D666}"/>
            </c:ext>
          </c:extLst>
        </c:ser>
        <c:dLbls>
          <c:showLegendKey val="0"/>
          <c:showVal val="0"/>
          <c:showCatName val="0"/>
          <c:showSerName val="0"/>
          <c:showPercent val="0"/>
          <c:showBubbleSize val="0"/>
        </c:dLbls>
        <c:marker val="1"/>
        <c:smooth val="0"/>
        <c:axId val="798460400"/>
        <c:axId val="1241704336"/>
      </c:lineChart>
      <c:catAx>
        <c:axId val="798460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41704336"/>
        <c:crosses val="autoZero"/>
        <c:auto val="1"/>
        <c:lblAlgn val="ctr"/>
        <c:lblOffset val="100"/>
        <c:noMultiLvlLbl val="0"/>
      </c:catAx>
      <c:valAx>
        <c:axId val="1241704336"/>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98460400"/>
        <c:crosses val="autoZero"/>
        <c:crossBetween val="between"/>
      </c:valAx>
      <c:spPr>
        <a:noFill/>
        <a:ln>
          <a:noFill/>
        </a:ln>
        <a:effectLst/>
      </c:spPr>
    </c:plotArea>
    <c:legend>
      <c:legendPos val="b"/>
      <c:layout>
        <c:manualLayout>
          <c:xMode val="edge"/>
          <c:yMode val="edge"/>
          <c:x val="5.6418713784824439E-3"/>
          <c:y val="0.89583254593175843"/>
          <c:w val="0.95023606143717809"/>
          <c:h val="7.416745406824147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'歳出(グラフ作成用元データ）'!$A$3</c:f>
              <c:strCache>
                <c:ptCount val="1"/>
                <c:pt idx="0">
                  <c:v>保険給付費</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'歳出(グラフ作成用元データ）'!$B$3:$H$3</c:f>
              <c:numCache>
                <c:formatCode>#,##0_);[Red]\(#,##0\)</c:formatCode>
                <c:ptCount val="7"/>
                <c:pt idx="0">
                  <c:v>277288</c:v>
                </c:pt>
                <c:pt idx="1">
                  <c:v>286814</c:v>
                </c:pt>
                <c:pt idx="2">
                  <c:v>285437</c:v>
                </c:pt>
                <c:pt idx="3">
                  <c:v>295896</c:v>
                </c:pt>
                <c:pt idx="4">
                  <c:v>282690</c:v>
                </c:pt>
                <c:pt idx="5">
                  <c:v>301878</c:v>
                </c:pt>
                <c:pt idx="6">
                  <c:v>319460</c:v>
                </c:pt>
              </c:numCache>
            </c:numRef>
          </c:val>
          <c:smooth val="0"/>
          <c:extLst>
            <c:ext xmlns:c16="http://schemas.microsoft.com/office/drawing/2014/chart" uri="{C3380CC4-5D6E-409C-BE32-E72D297353CC}">
              <c16:uniqueId val="{00000000-261F-44F7-B192-07DA23CE013E}"/>
            </c:ext>
          </c:extLst>
        </c:ser>
        <c:ser>
          <c:idx val="1"/>
          <c:order val="1"/>
          <c:tx>
            <c:strRef>
              <c:f>'歳出(グラフ作成用元データ）'!$A$4</c:f>
              <c:strCache>
                <c:ptCount val="1"/>
                <c:pt idx="0">
                  <c:v>国民健康保険事業費納付金</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'歳出(グラフ作成用元データ）'!$B$4:$H$4</c:f>
              <c:numCache>
                <c:formatCode>#,##0_);[Red]\(#,##0\)</c:formatCode>
                <c:ptCount val="7"/>
                <c:pt idx="0">
                  <c:v>0</c:v>
                </c:pt>
                <c:pt idx="1">
                  <c:v>0</c:v>
                </c:pt>
                <c:pt idx="2">
                  <c:v>146069</c:v>
                </c:pt>
                <c:pt idx="3">
                  <c:v>154568</c:v>
                </c:pt>
                <c:pt idx="4">
                  <c:v>138104</c:v>
                </c:pt>
                <c:pt idx="5">
                  <c:v>138357</c:v>
                </c:pt>
                <c:pt idx="6">
                  <c:v>149048</c:v>
                </c:pt>
              </c:numCache>
            </c:numRef>
          </c:val>
          <c:smooth val="0"/>
          <c:extLst>
            <c:ext xmlns:c16="http://schemas.microsoft.com/office/drawing/2014/chart" uri="{C3380CC4-5D6E-409C-BE32-E72D297353CC}">
              <c16:uniqueId val="{00000001-261F-44F7-B192-07DA23CE013E}"/>
            </c:ext>
          </c:extLst>
        </c:ser>
        <c:ser>
          <c:idx val="2"/>
          <c:order val="2"/>
          <c:tx>
            <c:strRef>
              <c:f>'歳出(グラフ作成用元データ）'!$A$5</c:f>
              <c:strCache>
                <c:ptCount val="1"/>
                <c:pt idx="0">
                  <c:v>後期高齢者支援金等</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'歳出(グラフ作成用元データ）'!$B$5:$H$5</c:f>
              <c:numCache>
                <c:formatCode>#,##0_);[Red]\(#,##0\)</c:formatCode>
                <c:ptCount val="7"/>
                <c:pt idx="0">
                  <c:v>54351</c:v>
                </c:pt>
                <c:pt idx="1">
                  <c:v>57442</c:v>
                </c:pt>
                <c:pt idx="2">
                  <c:v>0</c:v>
                </c:pt>
                <c:pt idx="3">
                  <c:v>0</c:v>
                </c:pt>
                <c:pt idx="4">
                  <c:v>0</c:v>
                </c:pt>
                <c:pt idx="5">
                  <c:v>0</c:v>
                </c:pt>
                <c:pt idx="6">
                  <c:v>0</c:v>
                </c:pt>
              </c:numCache>
            </c:numRef>
          </c:val>
          <c:smooth val="0"/>
          <c:extLst>
            <c:ext xmlns:c16="http://schemas.microsoft.com/office/drawing/2014/chart" uri="{C3380CC4-5D6E-409C-BE32-E72D297353CC}">
              <c16:uniqueId val="{00000002-261F-44F7-B192-07DA23CE013E}"/>
            </c:ext>
          </c:extLst>
        </c:ser>
        <c:ser>
          <c:idx val="3"/>
          <c:order val="3"/>
          <c:tx>
            <c:strRef>
              <c:f>'歳出(グラフ作成用元データ）'!$A$6</c:f>
              <c:strCache>
                <c:ptCount val="1"/>
                <c:pt idx="0">
                  <c:v>介護納付金</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'歳出(グラフ作成用元データ）'!$B$6:$H$6</c:f>
              <c:numCache>
                <c:formatCode>#,##0_);[Red]\(#,##0\)</c:formatCode>
                <c:ptCount val="7"/>
                <c:pt idx="0">
                  <c:v>21511</c:v>
                </c:pt>
                <c:pt idx="1">
                  <c:v>23293</c:v>
                </c:pt>
                <c:pt idx="2">
                  <c:v>0</c:v>
                </c:pt>
                <c:pt idx="3">
                  <c:v>0</c:v>
                </c:pt>
                <c:pt idx="4">
                  <c:v>0</c:v>
                </c:pt>
                <c:pt idx="5">
                  <c:v>0</c:v>
                </c:pt>
                <c:pt idx="6">
                  <c:v>0</c:v>
                </c:pt>
              </c:numCache>
            </c:numRef>
          </c:val>
          <c:smooth val="0"/>
          <c:extLst>
            <c:ext xmlns:c16="http://schemas.microsoft.com/office/drawing/2014/chart" uri="{C3380CC4-5D6E-409C-BE32-E72D297353CC}">
              <c16:uniqueId val="{00000003-261F-44F7-B192-07DA23CE013E}"/>
            </c:ext>
          </c:extLst>
        </c:ser>
        <c:ser>
          <c:idx val="4"/>
          <c:order val="4"/>
          <c:tx>
            <c:strRef>
              <c:f>'歳出(グラフ作成用元データ）'!$A$7</c:f>
              <c:strCache>
                <c:ptCount val="1"/>
                <c:pt idx="0">
                  <c:v>共同事業拠出金</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'歳出(グラフ作成用元データ）'!$B$7:$H$7</c:f>
              <c:numCache>
                <c:formatCode>#,##0_);[Red]\(#,##0\)</c:formatCode>
                <c:ptCount val="7"/>
                <c:pt idx="0">
                  <c:v>101337</c:v>
                </c:pt>
                <c:pt idx="1">
                  <c:v>100863</c:v>
                </c:pt>
                <c:pt idx="2">
                  <c:v>0</c:v>
                </c:pt>
                <c:pt idx="3">
                  <c:v>0</c:v>
                </c:pt>
                <c:pt idx="4">
                  <c:v>0</c:v>
                </c:pt>
                <c:pt idx="5">
                  <c:v>0</c:v>
                </c:pt>
                <c:pt idx="6">
                  <c:v>0</c:v>
                </c:pt>
              </c:numCache>
            </c:numRef>
          </c:val>
          <c:smooth val="0"/>
          <c:extLst>
            <c:ext xmlns:c16="http://schemas.microsoft.com/office/drawing/2014/chart" uri="{C3380CC4-5D6E-409C-BE32-E72D297353CC}">
              <c16:uniqueId val="{00000004-261F-44F7-B192-07DA23CE013E}"/>
            </c:ext>
          </c:extLst>
        </c:ser>
        <c:ser>
          <c:idx val="5"/>
          <c:order val="5"/>
          <c:tx>
            <c:strRef>
              <c:f>'歳出(グラフ作成用元データ）'!$A$8</c:f>
              <c:strCache>
                <c:ptCount val="1"/>
                <c:pt idx="0">
                  <c:v>基金積立金</c:v>
                </c:pt>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f>'歳出(グラフ作成用元データ）'!$B$2:$H$2</c:f>
              <c:strCache>
                <c:ptCount val="7"/>
                <c:pt idx="0">
                  <c:v>H28</c:v>
                </c:pt>
                <c:pt idx="1">
                  <c:v>H29</c:v>
                </c:pt>
                <c:pt idx="2">
                  <c:v>H30</c:v>
                </c:pt>
                <c:pt idx="3">
                  <c:v>R1</c:v>
                </c:pt>
                <c:pt idx="4">
                  <c:v>R2</c:v>
                </c:pt>
                <c:pt idx="5">
                  <c:v>R3</c:v>
                </c:pt>
                <c:pt idx="6">
                  <c:v>R4</c:v>
                </c:pt>
              </c:strCache>
            </c:strRef>
          </c:cat>
          <c:val>
            <c:numRef>
              <c:f>'歳出(グラフ作成用元データ）'!$B$8:$H$8</c:f>
              <c:numCache>
                <c:formatCode>#,##0_);[Red]\(#,##0\)</c:formatCode>
                <c:ptCount val="7"/>
                <c:pt idx="0">
                  <c:v>0</c:v>
                </c:pt>
                <c:pt idx="1">
                  <c:v>0</c:v>
                </c:pt>
                <c:pt idx="2">
                  <c:v>8752</c:v>
                </c:pt>
                <c:pt idx="3" formatCode="#,##0.0;[Red]\-#,##0.0">
                  <c:v>0.08</c:v>
                </c:pt>
                <c:pt idx="4" formatCode="#,##0.0;[Red]\-#,##0.0">
                  <c:v>1375</c:v>
                </c:pt>
                <c:pt idx="5" formatCode="#,##0.0;[Red]\-#,##0.0">
                  <c:v>13167</c:v>
                </c:pt>
                <c:pt idx="6" formatCode="#,##0.0;[Red]\-#,##0.0">
                  <c:v>6954</c:v>
                </c:pt>
              </c:numCache>
            </c:numRef>
          </c:val>
          <c:smooth val="0"/>
          <c:extLst>
            <c:ext xmlns:c16="http://schemas.microsoft.com/office/drawing/2014/chart" uri="{C3380CC4-5D6E-409C-BE32-E72D297353CC}">
              <c16:uniqueId val="{00000005-261F-44F7-B192-07DA23CE013E}"/>
            </c:ext>
          </c:extLst>
        </c:ser>
        <c:dLbls>
          <c:showLegendKey val="0"/>
          <c:showVal val="0"/>
          <c:showCatName val="0"/>
          <c:showSerName val="0"/>
          <c:showPercent val="0"/>
          <c:showBubbleSize val="0"/>
        </c:dLbls>
        <c:marker val="1"/>
        <c:smooth val="0"/>
        <c:axId val="1244298064"/>
        <c:axId val="1263035968"/>
      </c:lineChart>
      <c:catAx>
        <c:axId val="1244298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63035968"/>
        <c:crosses val="autoZero"/>
        <c:auto val="1"/>
        <c:lblAlgn val="ctr"/>
        <c:lblOffset val="100"/>
        <c:noMultiLvlLbl val="0"/>
      </c:catAx>
      <c:valAx>
        <c:axId val="1263035968"/>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442980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image" Target="../media/image1.emf"/><Relationship Id="rId7" Type="http://schemas.openxmlformats.org/officeDocument/2006/relationships/chart" Target="../charts/chart6.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 Id="rId9"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8.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38101</xdr:colOff>
      <xdr:row>22</xdr:row>
      <xdr:rowOff>76200</xdr:rowOff>
    </xdr:from>
    <xdr:to>
      <xdr:col>8</xdr:col>
      <xdr:colOff>133351</xdr:colOff>
      <xdr:row>31</xdr:row>
      <xdr:rowOff>133350</xdr:rowOff>
    </xdr:to>
    <xdr:graphicFrame macro="">
      <xdr:nvGraphicFramePr>
        <xdr:cNvPr id="30" name="グラフ 29">
          <a:extLst>
            <a:ext uri="{FF2B5EF4-FFF2-40B4-BE49-F238E27FC236}">
              <a16:creationId xmlns:a16="http://schemas.microsoft.com/office/drawing/2014/main" id="{F9A99799-4673-4E16-9709-B6B18107EA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5</xdr:row>
      <xdr:rowOff>85726</xdr:rowOff>
    </xdr:from>
    <xdr:to>
      <xdr:col>8</xdr:col>
      <xdr:colOff>180975</xdr:colOff>
      <xdr:row>20</xdr:row>
      <xdr:rowOff>95251</xdr:rowOff>
    </xdr:to>
    <xdr:graphicFrame macro="">
      <xdr:nvGraphicFramePr>
        <xdr:cNvPr id="29" name="グラフ 28">
          <a:extLst>
            <a:ext uri="{FF2B5EF4-FFF2-40B4-BE49-F238E27FC236}">
              <a16:creationId xmlns:a16="http://schemas.microsoft.com/office/drawing/2014/main" id="{B3E7F27A-066D-4003-832C-D107E571FF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227330</xdr:colOff>
          <xdr:row>34</xdr:row>
          <xdr:rowOff>48260</xdr:rowOff>
        </xdr:from>
        <xdr:to>
          <xdr:col>16</xdr:col>
          <xdr:colOff>96520</xdr:colOff>
          <xdr:row>48</xdr:row>
          <xdr:rowOff>36196</xdr:rowOff>
        </xdr:to>
        <xdr:pic>
          <xdr:nvPicPr>
            <xdr:cNvPr id="3108" name="図 19">
              <a:extLst>
                <a:ext uri="{FF2B5EF4-FFF2-40B4-BE49-F238E27FC236}">
                  <a16:creationId xmlns:a16="http://schemas.microsoft.com/office/drawing/2014/main" id="{00000000-0008-0000-0000-0000240C0000}"/>
                </a:ext>
              </a:extLst>
            </xdr:cNvPr>
            <xdr:cNvPicPr>
              <a:picLocks noChangeAspect="1" noChangeArrowheads="1"/>
              <a:extLst>
                <a:ext uri="{84589F7E-364E-4C9E-8A38-B11213B215E9}">
                  <a14:cameraTool cellRange="'用語説明（資料４作成用元データ）'!$A$1:$O$5" spid="_x0000_s3356"/>
                </a:ext>
              </a:extLst>
            </xdr:cNvPicPr>
          </xdr:nvPicPr>
          <xdr:blipFill>
            <a:blip xmlns:r="http://schemas.openxmlformats.org/officeDocument/2006/relationships" r:embed="rId3"/>
            <a:stretch>
              <a:fillRect/>
            </a:stretch>
          </xdr:blipFill>
          <xdr:spPr>
            <a:xfrm>
              <a:off x="227330" y="7611110"/>
              <a:ext cx="9849485" cy="2299335"/>
            </a:xfrm>
            <a:prstGeom prst="rect">
              <a:avLst/>
            </a:prstGeom>
            <a:noFill/>
          </xdr:spPr>
        </xdr:pic>
        <xdr:clientData/>
      </xdr:twoCellAnchor>
    </mc:Choice>
    <mc:Fallback/>
  </mc:AlternateContent>
  <xdr:twoCellAnchor>
    <xdr:from>
      <xdr:col>18</xdr:col>
      <xdr:colOff>542290</xdr:colOff>
      <xdr:row>11</xdr:row>
      <xdr:rowOff>101600</xdr:rowOff>
    </xdr:from>
    <xdr:to>
      <xdr:col>25</xdr:col>
      <xdr:colOff>530225</xdr:colOff>
      <xdr:row>24</xdr:row>
      <xdr:rowOff>139065</xdr:rowOff>
    </xdr:to>
    <xdr:graphicFrame macro="">
      <xdr:nvGraphicFramePr>
        <xdr:cNvPr id="16" name="グラフ 15">
          <a:extLst>
            <a:ext uri="{FF2B5EF4-FFF2-40B4-BE49-F238E27FC236}">
              <a16:creationId xmlns:a16="http://schemas.microsoft.com/office/drawing/2014/main" id="{00000000-0008-0000-00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476250</xdr:colOff>
      <xdr:row>22</xdr:row>
      <xdr:rowOff>191135</xdr:rowOff>
    </xdr:from>
    <xdr:to>
      <xdr:col>25</xdr:col>
      <xdr:colOff>333375</xdr:colOff>
      <xdr:row>33</xdr:row>
      <xdr:rowOff>57150</xdr:rowOff>
    </xdr:to>
    <xdr:graphicFrame macro="">
      <xdr:nvGraphicFramePr>
        <xdr:cNvPr id="17" name="グラフ 16">
          <a:extLst>
            <a:ext uri="{FF2B5EF4-FFF2-40B4-BE49-F238E27FC236}">
              <a16:creationId xmlns:a16="http://schemas.microsoft.com/office/drawing/2014/main" id="{00000000-0008-0000-00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18</xdr:col>
      <xdr:colOff>450850</xdr:colOff>
      <xdr:row>21</xdr:row>
      <xdr:rowOff>5715</xdr:rowOff>
    </xdr:from>
    <xdr:to>
      <xdr:col>20</xdr:col>
      <xdr:colOff>528955</xdr:colOff>
      <xdr:row>22</xdr:row>
      <xdr:rowOff>48260</xdr:rowOff>
    </xdr:to>
    <xdr:sp macro="" textlink="">
      <xdr:nvSpPr>
        <xdr:cNvPr id="5" name="四角形吹き出し 4">
          <a:extLst>
            <a:ext uri="{FF2B5EF4-FFF2-40B4-BE49-F238E27FC236}">
              <a16:creationId xmlns:a16="http://schemas.microsoft.com/office/drawing/2014/main" id="{00000000-0008-0000-0000-000005000000}"/>
            </a:ext>
          </a:extLst>
        </xdr:cNvPr>
        <xdr:cNvSpPr/>
      </xdr:nvSpPr>
      <xdr:spPr>
        <a:xfrm>
          <a:off x="11636375" y="4385945"/>
          <a:ext cx="1335405" cy="252095"/>
        </a:xfrm>
        <a:prstGeom prst="wedgeRectCallout">
          <a:avLst>
            <a:gd name="adj1" fmla="val 58630"/>
            <a:gd name="adj2" fmla="val 510117"/>
          </a:avLst>
        </a:prstGeom>
        <a:solidFill>
          <a:sysClr val="window" lastClr="FFFFFF"/>
        </a:solidFill>
        <a:ln w="3175" cap="flat" cmpd="sng" algn="ctr">
          <a:solidFill>
            <a:sysClr val="windowText" lastClr="000000"/>
          </a:solidFill>
          <a:prstDash val="solid"/>
        </a:ln>
        <a:effectLst/>
      </xdr:spPr>
      <xdr:style>
        <a:lnRef idx="2">
          <a:schemeClr val="dk1"/>
        </a:lnRef>
        <a:fillRef idx="1">
          <a:schemeClr val="lt1"/>
        </a:fillRef>
        <a:effectRef idx="0">
          <a:schemeClr val="dk1"/>
        </a:effectRef>
        <a:fontRef idx="minor">
          <a:schemeClr val="dk1"/>
        </a:fontRef>
      </xdr:style>
      <xdr:txBody>
        <a:bodyPr vertOverflow="overflow" horzOverflow="overflow" wrap="square"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indent="0" algn="ctr" defTabSz="914400" eaLnBrk="1" fontAlgn="auto" latinLnBrk="0" hangingPunct="1">
            <a:lnSpc>
              <a:spcPct val="100000"/>
            </a:lnSpc>
            <a:spcBef>
              <a:spcPts val="0"/>
            </a:spcBef>
            <a:spcAft>
              <a:spcPts val="0"/>
            </a:spcAft>
            <a:defRPr/>
          </a:pPr>
          <a:r>
            <a:rPr kumimoji="1" lang="en-US" altLang="ja-JP" sz="1050">
              <a:solidFill>
                <a:sysClr val="windowText" lastClr="000000"/>
              </a:solidFill>
              <a:latin typeface="ＭＳ Ｐゴシック"/>
              <a:ea typeface="ＭＳ Ｐゴシック"/>
            </a:rPr>
            <a:t>100,798</a:t>
          </a:r>
          <a:r>
            <a:rPr kumimoji="1" lang="ja-JP" altLang="en-US" sz="1050">
              <a:solidFill>
                <a:sysClr val="windowText" lastClr="000000"/>
              </a:solidFill>
              <a:latin typeface="ＭＳ Ｐゴシック"/>
              <a:ea typeface="ＭＳ Ｐゴシック"/>
            </a:rPr>
            <a:t>円（保険料）</a:t>
          </a:r>
          <a:endParaRPr lang="ja-JP" sz="1050">
            <a:solidFill>
              <a:sysClr val="windowText" lastClr="000000"/>
            </a:solidFill>
            <a:latin typeface="ＭＳ Ｐゴシック"/>
            <a:ea typeface="ＭＳ Ｐゴシック"/>
          </a:endParaRPr>
        </a:p>
      </xdr:txBody>
    </xdr:sp>
    <xdr:clientData/>
  </xdr:twoCellAnchor>
  <xdr:twoCellAnchor>
    <xdr:from>
      <xdr:col>18</xdr:col>
      <xdr:colOff>183515</xdr:colOff>
      <xdr:row>21</xdr:row>
      <xdr:rowOff>61595</xdr:rowOff>
    </xdr:from>
    <xdr:to>
      <xdr:col>20</xdr:col>
      <xdr:colOff>399415</xdr:colOff>
      <xdr:row>22</xdr:row>
      <xdr:rowOff>106045</xdr:rowOff>
    </xdr:to>
    <xdr:sp macro="" textlink="">
      <xdr:nvSpPr>
        <xdr:cNvPr id="7" name="四角形吹き出し 6">
          <a:extLst>
            <a:ext uri="{FF2B5EF4-FFF2-40B4-BE49-F238E27FC236}">
              <a16:creationId xmlns:a16="http://schemas.microsoft.com/office/drawing/2014/main" id="{00000000-0008-0000-0000-000007000000}"/>
            </a:ext>
          </a:extLst>
        </xdr:cNvPr>
        <xdr:cNvSpPr/>
      </xdr:nvSpPr>
      <xdr:spPr>
        <a:xfrm>
          <a:off x="11369040" y="4441825"/>
          <a:ext cx="1473200" cy="254000"/>
        </a:xfrm>
        <a:prstGeom prst="wedgeRectCallout">
          <a:avLst>
            <a:gd name="adj1" fmla="val 74481"/>
            <a:gd name="adj2" fmla="val 426116"/>
          </a:avLst>
        </a:prstGeom>
        <a:solidFill>
          <a:sysClr val="window" lastClr="FFFFFF"/>
        </a:solidFill>
        <a:ln w="3175" cap="flat" cmpd="sng" algn="ctr">
          <a:solidFill>
            <a:sysClr val="windowText" lastClr="000000"/>
          </a:solidFill>
          <a:prstDash val="solid"/>
        </a:ln>
        <a:effectLst/>
      </xdr:spPr>
      <xdr:style>
        <a:lnRef idx="2">
          <a:schemeClr val="dk1"/>
        </a:lnRef>
        <a:fillRef idx="1">
          <a:schemeClr val="lt1"/>
        </a:fillRef>
        <a:effectRef idx="0">
          <a:schemeClr val="dk1"/>
        </a:effectRef>
        <a:fontRef idx="minor">
          <a:schemeClr val="dk1"/>
        </a:fontRef>
      </xdr:style>
      <xdr:txBody>
        <a:bodyPr vertOverflow="overflow" horzOverflow="overflow" wrap="square"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indent="0" algn="ctr" defTabSz="914400" eaLnBrk="1" fontAlgn="auto" latinLnBrk="0" hangingPunct="1">
            <a:lnSpc>
              <a:spcPct val="100000"/>
            </a:lnSpc>
            <a:spcBef>
              <a:spcPts val="0"/>
            </a:spcBef>
            <a:spcAft>
              <a:spcPts val="0"/>
            </a:spcAft>
            <a:defRPr/>
          </a:pPr>
          <a:r>
            <a:rPr kumimoji="1" lang="en-US" altLang="ja-JP" sz="1050">
              <a:solidFill>
                <a:sysClr val="windowText" lastClr="000000"/>
              </a:solidFill>
              <a:latin typeface="ＭＳ Ｐゴシック"/>
              <a:ea typeface="ＭＳ Ｐゴシック"/>
            </a:rPr>
            <a:t>19,218</a:t>
          </a:r>
          <a:r>
            <a:rPr kumimoji="1" lang="ja-JP" altLang="en-US" sz="1050">
              <a:solidFill>
                <a:sysClr val="windowText" lastClr="000000"/>
              </a:solidFill>
              <a:latin typeface="ＭＳ Ｐゴシック"/>
              <a:ea typeface="ＭＳ Ｐゴシック"/>
            </a:rPr>
            <a:t>円</a:t>
          </a:r>
          <a:r>
            <a:rPr kumimoji="1" lang="en-US" altLang="ja-JP" sz="1050">
              <a:solidFill>
                <a:sysClr val="windowText" lastClr="000000"/>
              </a:solidFill>
              <a:latin typeface="ＭＳ Ｐゴシック"/>
              <a:ea typeface="ＭＳ Ｐゴシック"/>
            </a:rPr>
            <a:t>(</a:t>
          </a:r>
          <a:r>
            <a:rPr kumimoji="1" lang="ja-JP" altLang="en-US" sz="1050">
              <a:solidFill>
                <a:sysClr val="windowText" lastClr="000000"/>
              </a:solidFill>
              <a:latin typeface="ＭＳ Ｐゴシック"/>
              <a:ea typeface="ＭＳ Ｐゴシック"/>
            </a:rPr>
            <a:t>その他繰入</a:t>
          </a:r>
          <a:r>
            <a:rPr kumimoji="1" lang="en-US" altLang="ja-JP" sz="1050">
              <a:solidFill>
                <a:sysClr val="windowText" lastClr="000000"/>
              </a:solidFill>
              <a:latin typeface="ＭＳ Ｐゴシック"/>
              <a:ea typeface="ＭＳ Ｐゴシック"/>
            </a:rPr>
            <a:t>)</a:t>
          </a:r>
          <a:endParaRPr lang="ja-JP" sz="1050">
            <a:solidFill>
              <a:sysClr val="windowText" lastClr="000000"/>
            </a:solidFill>
            <a:latin typeface="ＭＳ Ｐゴシック"/>
            <a:ea typeface="ＭＳ Ｐゴシック"/>
          </a:endParaRPr>
        </a:p>
      </xdr:txBody>
    </xdr:sp>
    <xdr:clientData/>
  </xdr:twoCellAnchor>
  <xdr:twoCellAnchor>
    <xdr:from>
      <xdr:col>18</xdr:col>
      <xdr:colOff>60960</xdr:colOff>
      <xdr:row>10</xdr:row>
      <xdr:rowOff>38735</xdr:rowOff>
    </xdr:from>
    <xdr:to>
      <xdr:col>20</xdr:col>
      <xdr:colOff>381635</xdr:colOff>
      <xdr:row>11</xdr:row>
      <xdr:rowOff>80645</xdr:rowOff>
    </xdr:to>
    <xdr:sp macro="" textlink="">
      <xdr:nvSpPr>
        <xdr:cNvPr id="9" name="四角形吹き出し 8">
          <a:extLst>
            <a:ext uri="{FF2B5EF4-FFF2-40B4-BE49-F238E27FC236}">
              <a16:creationId xmlns:a16="http://schemas.microsoft.com/office/drawing/2014/main" id="{00000000-0008-0000-0000-000009000000}"/>
            </a:ext>
          </a:extLst>
        </xdr:cNvPr>
        <xdr:cNvSpPr/>
      </xdr:nvSpPr>
      <xdr:spPr>
        <a:xfrm>
          <a:off x="11246485" y="2272665"/>
          <a:ext cx="1577975" cy="207010"/>
        </a:xfrm>
        <a:prstGeom prst="wedgeRectCallout">
          <a:avLst>
            <a:gd name="adj1" fmla="val 59276"/>
            <a:gd name="adj2" fmla="val 82118"/>
          </a:avLst>
        </a:prstGeom>
        <a:solidFill>
          <a:sysClr val="window" lastClr="FFFFFF"/>
        </a:solidFill>
        <a:ln w="3175" cap="flat" cmpd="sng" algn="ctr">
          <a:solidFill>
            <a:sysClr val="windowText" lastClr="000000"/>
          </a:solidFill>
          <a:prstDash val="solid"/>
        </a:ln>
        <a:effectLst/>
      </xdr:spPr>
      <xdr:style>
        <a:lnRef idx="2">
          <a:schemeClr val="dk1"/>
        </a:lnRef>
        <a:fillRef idx="1">
          <a:schemeClr val="lt1"/>
        </a:fillRef>
        <a:effectRef idx="0">
          <a:schemeClr val="dk1"/>
        </a:effectRef>
        <a:fontRef idx="minor">
          <a:schemeClr val="dk1"/>
        </a:fontRef>
      </xdr:style>
      <xdr:txBody>
        <a:bodyPr vertOverflow="overflow" horzOverflow="overflow" wrap="square"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indent="0" algn="ctr" defTabSz="914400" eaLnBrk="1" fontAlgn="auto" latinLnBrk="0" hangingPunct="1">
            <a:lnSpc>
              <a:spcPct val="100000"/>
            </a:lnSpc>
            <a:spcBef>
              <a:spcPts val="0"/>
            </a:spcBef>
            <a:spcAft>
              <a:spcPts val="0"/>
            </a:spcAft>
            <a:defRPr/>
          </a:pPr>
          <a:r>
            <a:rPr kumimoji="1" lang="en-US" altLang="ja-JP" sz="1050">
              <a:solidFill>
                <a:sysClr val="windowText" lastClr="000000"/>
              </a:solidFill>
              <a:latin typeface="ＭＳ Ｐゴシック"/>
              <a:ea typeface="ＭＳ Ｐゴシック"/>
            </a:rPr>
            <a:t>285,437</a:t>
          </a:r>
          <a:r>
            <a:rPr kumimoji="1" lang="ja-JP" altLang="en-US" sz="1050">
              <a:solidFill>
                <a:sysClr val="windowText" lastClr="000000"/>
              </a:solidFill>
              <a:latin typeface="ＭＳ Ｐゴシック"/>
              <a:ea typeface="ＭＳ Ｐゴシック"/>
            </a:rPr>
            <a:t>円（保険給付費）</a:t>
          </a:r>
          <a:endParaRPr lang="ja-JP" sz="1050">
            <a:solidFill>
              <a:sysClr val="windowText" lastClr="000000"/>
            </a:solidFill>
            <a:latin typeface="ＭＳ Ｐゴシック"/>
            <a:ea typeface="ＭＳ Ｐゴシック"/>
          </a:endParaRPr>
        </a:p>
      </xdr:txBody>
    </xdr:sp>
    <xdr:clientData/>
  </xdr:twoCellAnchor>
  <xdr:twoCellAnchor>
    <xdr:from>
      <xdr:col>18</xdr:col>
      <xdr:colOff>190500</xdr:colOff>
      <xdr:row>13</xdr:row>
      <xdr:rowOff>54610</xdr:rowOff>
    </xdr:from>
    <xdr:to>
      <xdr:col>20</xdr:col>
      <xdr:colOff>267970</xdr:colOff>
      <xdr:row>14</xdr:row>
      <xdr:rowOff>94615</xdr:rowOff>
    </xdr:to>
    <xdr:sp macro="" textlink="">
      <xdr:nvSpPr>
        <xdr:cNvPr id="10" name="四角形吹き出し 9">
          <a:extLst>
            <a:ext uri="{FF2B5EF4-FFF2-40B4-BE49-F238E27FC236}">
              <a16:creationId xmlns:a16="http://schemas.microsoft.com/office/drawing/2014/main" id="{00000000-0008-0000-0000-00000A000000}"/>
            </a:ext>
          </a:extLst>
        </xdr:cNvPr>
        <xdr:cNvSpPr/>
      </xdr:nvSpPr>
      <xdr:spPr>
        <a:xfrm>
          <a:off x="11376025" y="2783840"/>
          <a:ext cx="1334770" cy="205105"/>
        </a:xfrm>
        <a:prstGeom prst="wedgeRectCallout">
          <a:avLst>
            <a:gd name="adj1" fmla="val 70888"/>
            <a:gd name="adj2" fmla="val 250118"/>
          </a:avLst>
        </a:prstGeom>
        <a:solidFill>
          <a:sysClr val="window" lastClr="FFFFFF"/>
        </a:solidFill>
        <a:ln w="3175" cap="flat" cmpd="sng" algn="ctr">
          <a:solidFill>
            <a:sysClr val="windowText" lastClr="000000"/>
          </a:solidFill>
          <a:prstDash val="solid"/>
        </a:ln>
        <a:effectLst/>
      </xdr:spPr>
      <xdr:style>
        <a:lnRef idx="2">
          <a:schemeClr val="dk1"/>
        </a:lnRef>
        <a:fillRef idx="1">
          <a:schemeClr val="lt1"/>
        </a:fillRef>
        <a:effectRef idx="0">
          <a:schemeClr val="dk1"/>
        </a:effectRef>
        <a:fontRef idx="minor">
          <a:schemeClr val="dk1"/>
        </a:fontRef>
      </xdr:style>
      <xdr:txBody>
        <a:bodyPr vertOverflow="overflow" horzOverflow="overflow" wrap="square"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indent="0" algn="ctr" defTabSz="914400" eaLnBrk="1" fontAlgn="auto" latinLnBrk="0" hangingPunct="1">
            <a:lnSpc>
              <a:spcPct val="100000"/>
            </a:lnSpc>
            <a:spcBef>
              <a:spcPts val="0"/>
            </a:spcBef>
            <a:spcAft>
              <a:spcPts val="0"/>
            </a:spcAft>
            <a:defRPr/>
          </a:pPr>
          <a:r>
            <a:rPr kumimoji="1" lang="en-US" altLang="ja-JP" sz="1050">
              <a:solidFill>
                <a:sysClr val="windowText" lastClr="000000"/>
              </a:solidFill>
              <a:latin typeface="ＭＳ Ｐゴシック"/>
              <a:ea typeface="ＭＳ Ｐゴシック"/>
            </a:rPr>
            <a:t>146,069</a:t>
          </a:r>
          <a:r>
            <a:rPr kumimoji="1" lang="ja-JP" altLang="en-US" sz="1050">
              <a:solidFill>
                <a:sysClr val="windowText" lastClr="000000"/>
              </a:solidFill>
              <a:latin typeface="ＭＳ Ｐゴシック"/>
              <a:ea typeface="ＭＳ Ｐゴシック"/>
            </a:rPr>
            <a:t>円（納付金）</a:t>
          </a:r>
          <a:endParaRPr lang="ja-JP" sz="1050">
            <a:solidFill>
              <a:sysClr val="windowText" lastClr="000000"/>
            </a:solidFill>
            <a:latin typeface="ＭＳ Ｐゴシック"/>
            <a:ea typeface="ＭＳ Ｐゴシック"/>
          </a:endParaRPr>
        </a:p>
      </xdr:txBody>
    </xdr:sp>
    <xdr:clientData/>
  </xdr:twoCellAnchor>
  <xdr:twoCellAnchor>
    <xdr:from>
      <xdr:col>18</xdr:col>
      <xdr:colOff>446405</xdr:colOff>
      <xdr:row>16</xdr:row>
      <xdr:rowOff>161290</xdr:rowOff>
    </xdr:from>
    <xdr:to>
      <xdr:col>21</xdr:col>
      <xdr:colOff>33655</xdr:colOff>
      <xdr:row>18</xdr:row>
      <xdr:rowOff>38100</xdr:rowOff>
    </xdr:to>
    <xdr:sp macro="" textlink="">
      <xdr:nvSpPr>
        <xdr:cNvPr id="12" name="四角形吹き出し 11">
          <a:extLst>
            <a:ext uri="{FF2B5EF4-FFF2-40B4-BE49-F238E27FC236}">
              <a16:creationId xmlns:a16="http://schemas.microsoft.com/office/drawing/2014/main" id="{00000000-0008-0000-0000-00000C000000}"/>
            </a:ext>
          </a:extLst>
        </xdr:cNvPr>
        <xdr:cNvSpPr/>
      </xdr:nvSpPr>
      <xdr:spPr>
        <a:xfrm>
          <a:off x="11631930" y="3385820"/>
          <a:ext cx="1473200" cy="207010"/>
        </a:xfrm>
        <a:prstGeom prst="wedgeRectCallout">
          <a:avLst>
            <a:gd name="adj1" fmla="val 71557"/>
            <a:gd name="adj2" fmla="val 386116"/>
          </a:avLst>
        </a:prstGeom>
        <a:solidFill>
          <a:sysClr val="window" lastClr="FFFFFF"/>
        </a:solidFill>
        <a:ln w="3175" cap="flat" cmpd="sng" algn="ctr">
          <a:solidFill>
            <a:sysClr val="windowText" lastClr="000000"/>
          </a:solidFill>
          <a:prstDash val="solid"/>
        </a:ln>
        <a:effectLst/>
      </xdr:spPr>
      <xdr:style>
        <a:lnRef idx="2">
          <a:schemeClr val="dk1"/>
        </a:lnRef>
        <a:fillRef idx="1">
          <a:schemeClr val="lt1"/>
        </a:fillRef>
        <a:effectRef idx="0">
          <a:schemeClr val="dk1"/>
        </a:effectRef>
        <a:fontRef idx="minor">
          <a:schemeClr val="dk1"/>
        </a:fontRef>
      </xdr:style>
      <xdr:txBody>
        <a:bodyPr vertOverflow="overflow" horzOverflow="overflow" wrap="square"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indent="0" algn="ctr" defTabSz="914400" eaLnBrk="1" fontAlgn="auto" latinLnBrk="0" hangingPunct="1">
            <a:lnSpc>
              <a:spcPct val="100000"/>
            </a:lnSpc>
            <a:spcBef>
              <a:spcPts val="0"/>
            </a:spcBef>
            <a:spcAft>
              <a:spcPts val="0"/>
            </a:spcAft>
            <a:defRPr/>
          </a:pPr>
          <a:r>
            <a:rPr kumimoji="1" lang="en-US" altLang="ja-JP" sz="1050">
              <a:solidFill>
                <a:sysClr val="windowText" lastClr="000000"/>
              </a:solidFill>
              <a:latin typeface="ＭＳ Ｐゴシック"/>
              <a:ea typeface="ＭＳ Ｐゴシック"/>
            </a:rPr>
            <a:t>8,752</a:t>
          </a:r>
          <a:r>
            <a:rPr kumimoji="1" lang="ja-JP" altLang="en-US" sz="1050">
              <a:solidFill>
                <a:sysClr val="windowText" lastClr="000000"/>
              </a:solidFill>
              <a:latin typeface="ＭＳ Ｐゴシック"/>
              <a:ea typeface="ＭＳ Ｐゴシック"/>
            </a:rPr>
            <a:t>円（基金積立金）</a:t>
          </a:r>
          <a:endParaRPr lang="ja-JP" sz="1050">
            <a:solidFill>
              <a:sysClr val="windowText" lastClr="000000"/>
            </a:solidFill>
            <a:latin typeface="ＭＳ Ｐゴシック"/>
            <a:ea typeface="ＭＳ Ｐゴシック"/>
          </a:endParaRPr>
        </a:p>
      </xdr:txBody>
    </xdr:sp>
    <xdr:clientData/>
  </xdr:twoCellAnchor>
  <xdr:twoCellAnchor>
    <xdr:from>
      <xdr:col>3</xdr:col>
      <xdr:colOff>295276</xdr:colOff>
      <xdr:row>23</xdr:row>
      <xdr:rowOff>133350</xdr:rowOff>
    </xdr:from>
    <xdr:to>
      <xdr:col>3</xdr:col>
      <xdr:colOff>314325</xdr:colOff>
      <xdr:row>27</xdr:row>
      <xdr:rowOff>142875</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H="1">
          <a:off x="2181226" y="4714875"/>
          <a:ext cx="19049" cy="1000125"/>
        </a:xfrm>
        <a:prstGeom prst="line">
          <a:avLst/>
        </a:prstGeom>
        <a:ln w="2222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285751</xdr:colOff>
      <xdr:row>7</xdr:row>
      <xdr:rowOff>19050</xdr:rowOff>
    </xdr:from>
    <xdr:to>
      <xdr:col>3</xdr:col>
      <xdr:colOff>314325</xdr:colOff>
      <xdr:row>16</xdr:row>
      <xdr:rowOff>104775</xdr:rowOff>
    </xdr:to>
    <xdr:cxnSp macro="">
      <xdr:nvCxnSpPr>
        <xdr:cNvPr id="20" name="直線コネクタ 19">
          <a:extLst>
            <a:ext uri="{FF2B5EF4-FFF2-40B4-BE49-F238E27FC236}">
              <a16:creationId xmlns:a16="http://schemas.microsoft.com/office/drawing/2014/main" id="{00000000-0008-0000-0000-000014000000}"/>
            </a:ext>
          </a:extLst>
        </xdr:cNvPr>
        <xdr:cNvCxnSpPr/>
      </xdr:nvCxnSpPr>
      <xdr:spPr>
        <a:xfrm flipH="1">
          <a:off x="2171701" y="1733550"/>
          <a:ext cx="28574" cy="1628775"/>
        </a:xfrm>
        <a:prstGeom prst="line">
          <a:avLst/>
        </a:prstGeom>
        <a:ln w="2222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609600</xdr:colOff>
      <xdr:row>10</xdr:row>
      <xdr:rowOff>47625</xdr:rowOff>
    </xdr:from>
    <xdr:to>
      <xdr:col>5</xdr:col>
      <xdr:colOff>142875</xdr:colOff>
      <xdr:row>11</xdr:row>
      <xdr:rowOff>133350</xdr:rowOff>
    </xdr:to>
    <xdr:sp macro="" textlink="">
      <xdr:nvSpPr>
        <xdr:cNvPr id="23" name="正方形/長方形 22">
          <a:extLst>
            <a:ext uri="{FF2B5EF4-FFF2-40B4-BE49-F238E27FC236}">
              <a16:creationId xmlns:a16="http://schemas.microsoft.com/office/drawing/2014/main" id="{00000000-0008-0000-0000-000017000000}"/>
            </a:ext>
          </a:extLst>
        </xdr:cNvPr>
        <xdr:cNvSpPr/>
      </xdr:nvSpPr>
      <xdr:spPr>
        <a:xfrm>
          <a:off x="2495550" y="2276475"/>
          <a:ext cx="790575" cy="257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r>
            <a:rPr lang="ja-JP" altLang="en-US">
              <a:solidFill>
                <a:sysClr val="windowText" lastClr="000000"/>
              </a:solidFill>
            </a:rPr>
            <a:t>制度改正</a:t>
          </a:r>
          <a:endParaRPr lang="ja-JP">
            <a:solidFill>
              <a:sysClr val="windowText" lastClr="000000"/>
            </a:solidFill>
          </a:endParaRPr>
        </a:p>
      </xdr:txBody>
    </xdr:sp>
    <xdr:clientData/>
  </xdr:twoCellAnchor>
  <xdr:twoCellAnchor>
    <xdr:from>
      <xdr:col>3</xdr:col>
      <xdr:colOff>285751</xdr:colOff>
      <xdr:row>11</xdr:row>
      <xdr:rowOff>19050</xdr:rowOff>
    </xdr:from>
    <xdr:to>
      <xdr:col>4</xdr:col>
      <xdr:colOff>19052</xdr:colOff>
      <xdr:row>12</xdr:row>
      <xdr:rowOff>4762</xdr:rowOff>
    </xdr:to>
    <xdr:cxnSp macro="">
      <xdr:nvCxnSpPr>
        <xdr:cNvPr id="28" name="直線矢印コネクタ 27">
          <a:extLst>
            <a:ext uri="{FF2B5EF4-FFF2-40B4-BE49-F238E27FC236}">
              <a16:creationId xmlns:a16="http://schemas.microsoft.com/office/drawing/2014/main" id="{00000000-0008-0000-0000-00001C000000}"/>
            </a:ext>
          </a:extLst>
        </xdr:cNvPr>
        <xdr:cNvCxnSpPr/>
      </xdr:nvCxnSpPr>
      <xdr:spPr>
        <a:xfrm flipH="1">
          <a:off x="2171701" y="2419350"/>
          <a:ext cx="361951" cy="15716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50</xdr:row>
      <xdr:rowOff>0</xdr:rowOff>
    </xdr:from>
    <xdr:to>
      <xdr:col>9</xdr:col>
      <xdr:colOff>142874</xdr:colOff>
      <xdr:row>64</xdr:row>
      <xdr:rowOff>161925</xdr:rowOff>
    </xdr:to>
    <xdr:graphicFrame macro="">
      <xdr:nvGraphicFramePr>
        <xdr:cNvPr id="25" name="グラフ 24">
          <a:extLst>
            <a:ext uri="{FF2B5EF4-FFF2-40B4-BE49-F238E27FC236}">
              <a16:creationId xmlns:a16="http://schemas.microsoft.com/office/drawing/2014/main" id="{7A3ED438-D2B2-4D6C-BEF4-A8BC140C12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400050</xdr:colOff>
      <xdr:row>50</xdr:row>
      <xdr:rowOff>0</xdr:rowOff>
    </xdr:from>
    <xdr:to>
      <xdr:col>26</xdr:col>
      <xdr:colOff>276224</xdr:colOff>
      <xdr:row>63</xdr:row>
      <xdr:rowOff>133350</xdr:rowOff>
    </xdr:to>
    <xdr:graphicFrame macro="">
      <xdr:nvGraphicFramePr>
        <xdr:cNvPr id="26" name="グラフ 25">
          <a:extLst>
            <a:ext uri="{FF2B5EF4-FFF2-40B4-BE49-F238E27FC236}">
              <a16:creationId xmlns:a16="http://schemas.microsoft.com/office/drawing/2014/main" id="{3FA21256-6ECA-4027-ACF0-2CB417557D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8</xdr:col>
      <xdr:colOff>266699</xdr:colOff>
      <xdr:row>6</xdr:row>
      <xdr:rowOff>38101</xdr:rowOff>
    </xdr:from>
    <xdr:to>
      <xdr:col>16</xdr:col>
      <xdr:colOff>409574</xdr:colOff>
      <xdr:row>20</xdr:row>
      <xdr:rowOff>114300</xdr:rowOff>
    </xdr:to>
    <xdr:pic>
      <xdr:nvPicPr>
        <xdr:cNvPr id="31" name="図 30">
          <a:extLst>
            <a:ext uri="{FF2B5EF4-FFF2-40B4-BE49-F238E27FC236}">
              <a16:creationId xmlns:a16="http://schemas.microsoft.com/office/drawing/2014/main" id="{B37B70F9-6DB8-4D97-BD4B-0510C0674448}"/>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5295899" y="1581151"/>
          <a:ext cx="5114925" cy="2476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276225</xdr:colOff>
      <xdr:row>22</xdr:row>
      <xdr:rowOff>57150</xdr:rowOff>
    </xdr:from>
    <xdr:to>
      <xdr:col>16</xdr:col>
      <xdr:colOff>400050</xdr:colOff>
      <xdr:row>31</xdr:row>
      <xdr:rowOff>95250</xdr:rowOff>
    </xdr:to>
    <xdr:pic>
      <xdr:nvPicPr>
        <xdr:cNvPr id="32" name="図 31">
          <a:extLst>
            <a:ext uri="{FF2B5EF4-FFF2-40B4-BE49-F238E27FC236}">
              <a16:creationId xmlns:a16="http://schemas.microsoft.com/office/drawing/2014/main" id="{3FEE00CF-AFD9-4203-99D2-A2EB6B553D2E}"/>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305425" y="4391025"/>
          <a:ext cx="5095875" cy="2266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c:userShapes xmlns:c="http://schemas.openxmlformats.org/drawingml/2006/chart">
  <cdr:relSizeAnchor xmlns:cdr="http://schemas.openxmlformats.org/drawingml/2006/chartDrawing">
    <cdr:from>
      <cdr:x>0.61359</cdr:x>
      <cdr:y>0.29435</cdr:y>
    </cdr:from>
    <cdr:to>
      <cdr:x>0.76207</cdr:x>
      <cdr:y>0.40323</cdr:y>
    </cdr:to>
    <cdr:sp macro="" textlink="">
      <cdr:nvSpPr>
        <cdr:cNvPr id="2" name="正方形/長方形 1"/>
        <cdr:cNvSpPr/>
      </cdr:nvSpPr>
      <cdr:spPr>
        <a:xfrm xmlns:a="http://schemas.openxmlformats.org/drawingml/2006/main">
          <a:off x="3267055" y="695314"/>
          <a:ext cx="790578" cy="257197"/>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ja-JP" altLang="en-US">
              <a:solidFill>
                <a:sysClr val="windowText" lastClr="000000"/>
              </a:solidFill>
            </a:rPr>
            <a:t>制度改正</a:t>
          </a:r>
          <a:endParaRPr lang="ja-JP">
            <a:solidFill>
              <a:sysClr val="windowText" lastClr="000000"/>
            </a:solidFill>
          </a:endParaRPr>
        </a:p>
      </cdr:txBody>
    </cdr:sp>
  </cdr:relSizeAnchor>
  <cdr:relSizeAnchor xmlns:cdr="http://schemas.openxmlformats.org/drawingml/2006/chartDrawing">
    <cdr:from>
      <cdr:x>0.54562</cdr:x>
      <cdr:y>0.35283</cdr:y>
    </cdr:from>
    <cdr:to>
      <cdr:x>0.6136</cdr:x>
      <cdr:y>0.41936</cdr:y>
    </cdr:to>
    <cdr:cxnSp macro="">
      <cdr:nvCxnSpPr>
        <cdr:cNvPr id="4" name="直線矢印コネクタ 3">
          <a:extLst xmlns:a="http://schemas.openxmlformats.org/drawingml/2006/main">
            <a:ext uri="{FF2B5EF4-FFF2-40B4-BE49-F238E27FC236}">
              <a16:creationId xmlns:a16="http://schemas.microsoft.com/office/drawing/2014/main" id="{1BF0C4BF-A124-405D-90AA-BC31C9665AB2}"/>
            </a:ext>
          </a:extLst>
        </cdr:cNvPr>
        <cdr:cNvCxnSpPr/>
      </cdr:nvCxnSpPr>
      <cdr:spPr>
        <a:xfrm xmlns:a="http://schemas.openxmlformats.org/drawingml/2006/main" flipH="1">
          <a:off x="2905138" y="833445"/>
          <a:ext cx="361957" cy="157157"/>
        </a:xfrm>
        <a:prstGeom xmlns:a="http://schemas.openxmlformats.org/drawingml/2006/main" prst="straightConnector1">
          <a:avLst/>
        </a:prstGeom>
        <a:ln xmlns:a="http://schemas.openxmlformats.org/drawingml/2006/main">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8</xdr:row>
      <xdr:rowOff>95251</xdr:rowOff>
    </xdr:from>
    <xdr:to>
      <xdr:col>8</xdr:col>
      <xdr:colOff>38099</xdr:colOff>
      <xdr:row>30</xdr:row>
      <xdr:rowOff>57151</xdr:rowOff>
    </xdr:to>
    <xdr:graphicFrame macro="">
      <xdr:nvGraphicFramePr>
        <xdr:cNvPr id="4" name="グラフ 3">
          <a:extLst>
            <a:ext uri="{FF2B5EF4-FFF2-40B4-BE49-F238E27FC236}">
              <a16:creationId xmlns:a16="http://schemas.microsoft.com/office/drawing/2014/main" id="{341F1031-388B-452B-AD80-AC34F7CEBB2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14</xdr:row>
      <xdr:rowOff>0</xdr:rowOff>
    </xdr:from>
    <xdr:to>
      <xdr:col>9</xdr:col>
      <xdr:colOff>142875</xdr:colOff>
      <xdr:row>15</xdr:row>
      <xdr:rowOff>104775</xdr:rowOff>
    </xdr:to>
    <xdr:sp macro="" textlink="">
      <xdr:nvSpPr>
        <xdr:cNvPr id="5" name="線吹き出し 2 (枠付き) 4">
          <a:extLst>
            <a:ext uri="{FF2B5EF4-FFF2-40B4-BE49-F238E27FC236}">
              <a16:creationId xmlns:a16="http://schemas.microsoft.com/office/drawing/2014/main" id="{00000000-0008-0000-0300-000005000000}"/>
            </a:ext>
          </a:extLst>
        </xdr:cNvPr>
        <xdr:cNvSpPr/>
      </xdr:nvSpPr>
      <xdr:spPr>
        <a:xfrm>
          <a:off x="6562725" y="3086100"/>
          <a:ext cx="828675" cy="276225"/>
        </a:xfrm>
        <a:prstGeom prst="borderCallout2">
          <a:avLst>
            <a:gd name="adj1" fmla="val 45666"/>
            <a:gd name="adj2" fmla="val 0"/>
            <a:gd name="adj3" fmla="val 46336"/>
            <a:gd name="adj4" fmla="val -17816"/>
            <a:gd name="adj5" fmla="val 374569"/>
            <a:gd name="adj6" fmla="val -70805"/>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保険料</a:t>
          </a:r>
        </a:p>
      </xdr:txBody>
    </xdr:sp>
    <xdr:clientData/>
  </xdr:twoCellAnchor>
  <xdr:twoCellAnchor>
    <xdr:from>
      <xdr:col>8</xdr:col>
      <xdr:colOff>342900</xdr:colOff>
      <xdr:row>19</xdr:row>
      <xdr:rowOff>142875</xdr:rowOff>
    </xdr:from>
    <xdr:to>
      <xdr:col>10</xdr:col>
      <xdr:colOff>38100</xdr:colOff>
      <xdr:row>21</xdr:row>
      <xdr:rowOff>76200</xdr:rowOff>
    </xdr:to>
    <xdr:sp macro="" textlink="">
      <xdr:nvSpPr>
        <xdr:cNvPr id="6" name="線吹き出し 2 (枠付き) 5">
          <a:extLst>
            <a:ext uri="{FF2B5EF4-FFF2-40B4-BE49-F238E27FC236}">
              <a16:creationId xmlns:a16="http://schemas.microsoft.com/office/drawing/2014/main" id="{00000000-0008-0000-0300-000006000000}"/>
            </a:ext>
          </a:extLst>
        </xdr:cNvPr>
        <xdr:cNvSpPr/>
      </xdr:nvSpPr>
      <xdr:spPr>
        <a:xfrm>
          <a:off x="6905625" y="4086225"/>
          <a:ext cx="1066800" cy="276225"/>
        </a:xfrm>
        <a:prstGeom prst="borderCallout2">
          <a:avLst>
            <a:gd name="adj1" fmla="val 45666"/>
            <a:gd name="adj2" fmla="val 0"/>
            <a:gd name="adj3" fmla="val 46336"/>
            <a:gd name="adj4" fmla="val -17816"/>
            <a:gd name="adj5" fmla="val 360775"/>
            <a:gd name="adj6" fmla="val -93105"/>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国庫支出金</a:t>
          </a:r>
        </a:p>
      </xdr:txBody>
    </xdr:sp>
    <xdr:clientData/>
  </xdr:twoCellAnchor>
  <xdr:twoCellAnchor>
    <xdr:from>
      <xdr:col>7</xdr:col>
      <xdr:colOff>485775</xdr:colOff>
      <xdr:row>10</xdr:row>
      <xdr:rowOff>133350</xdr:rowOff>
    </xdr:from>
    <xdr:to>
      <xdr:col>8</xdr:col>
      <xdr:colOff>619125</xdr:colOff>
      <xdr:row>12</xdr:row>
      <xdr:rowOff>66675</xdr:rowOff>
    </xdr:to>
    <xdr:sp macro="" textlink="">
      <xdr:nvSpPr>
        <xdr:cNvPr id="8" name="線吹き出し 2 (枠付き) 7">
          <a:extLst>
            <a:ext uri="{FF2B5EF4-FFF2-40B4-BE49-F238E27FC236}">
              <a16:creationId xmlns:a16="http://schemas.microsoft.com/office/drawing/2014/main" id="{00000000-0008-0000-0300-000008000000}"/>
            </a:ext>
          </a:extLst>
        </xdr:cNvPr>
        <xdr:cNvSpPr/>
      </xdr:nvSpPr>
      <xdr:spPr>
        <a:xfrm>
          <a:off x="6353175" y="2533650"/>
          <a:ext cx="828675" cy="276225"/>
        </a:xfrm>
        <a:prstGeom prst="borderCallout2">
          <a:avLst>
            <a:gd name="adj1" fmla="val 45666"/>
            <a:gd name="adj2" fmla="val 0"/>
            <a:gd name="adj3" fmla="val 46336"/>
            <a:gd name="adj4" fmla="val -17816"/>
            <a:gd name="adj5" fmla="val -21983"/>
            <a:gd name="adj6" fmla="val -62759"/>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県支出金</a:t>
          </a:r>
        </a:p>
      </xdr:txBody>
    </xdr:sp>
    <xdr:clientData/>
  </xdr:twoCellAnchor>
  <xdr:twoCellAnchor>
    <xdr:from>
      <xdr:col>8</xdr:col>
      <xdr:colOff>276225</xdr:colOff>
      <xdr:row>21</xdr:row>
      <xdr:rowOff>142875</xdr:rowOff>
    </xdr:from>
    <xdr:to>
      <xdr:col>10</xdr:col>
      <xdr:colOff>333375</xdr:colOff>
      <xdr:row>23</xdr:row>
      <xdr:rowOff>76200</xdr:rowOff>
    </xdr:to>
    <xdr:sp macro="" textlink="">
      <xdr:nvSpPr>
        <xdr:cNvPr id="10" name="線吹き出し 2 (枠付き) 9">
          <a:extLst>
            <a:ext uri="{FF2B5EF4-FFF2-40B4-BE49-F238E27FC236}">
              <a16:creationId xmlns:a16="http://schemas.microsoft.com/office/drawing/2014/main" id="{00000000-0008-0000-0300-00000A000000}"/>
            </a:ext>
          </a:extLst>
        </xdr:cNvPr>
        <xdr:cNvSpPr/>
      </xdr:nvSpPr>
      <xdr:spPr>
        <a:xfrm>
          <a:off x="6838950" y="4429125"/>
          <a:ext cx="1428750" cy="276225"/>
        </a:xfrm>
        <a:prstGeom prst="borderCallout2">
          <a:avLst>
            <a:gd name="adj1" fmla="val 45666"/>
            <a:gd name="adj2" fmla="val 0"/>
            <a:gd name="adj3" fmla="val 46336"/>
            <a:gd name="adj4" fmla="val -17816"/>
            <a:gd name="adj5" fmla="val 236638"/>
            <a:gd name="adj6" fmla="val -60046"/>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前期高齢者交付金</a:t>
          </a:r>
        </a:p>
      </xdr:txBody>
    </xdr:sp>
    <xdr:clientData/>
  </xdr:twoCellAnchor>
  <xdr:twoCellAnchor>
    <xdr:from>
      <xdr:col>8</xdr:col>
      <xdr:colOff>428625</xdr:colOff>
      <xdr:row>23</xdr:row>
      <xdr:rowOff>152400</xdr:rowOff>
    </xdr:from>
    <xdr:to>
      <xdr:col>10</xdr:col>
      <xdr:colOff>285750</xdr:colOff>
      <xdr:row>25</xdr:row>
      <xdr:rowOff>85725</xdr:rowOff>
    </xdr:to>
    <xdr:sp macro="" textlink="">
      <xdr:nvSpPr>
        <xdr:cNvPr id="11" name="線吹き出し 2 (枠付き) 10">
          <a:extLst>
            <a:ext uri="{FF2B5EF4-FFF2-40B4-BE49-F238E27FC236}">
              <a16:creationId xmlns:a16="http://schemas.microsoft.com/office/drawing/2014/main" id="{00000000-0008-0000-0300-00000B000000}"/>
            </a:ext>
          </a:extLst>
        </xdr:cNvPr>
        <xdr:cNvSpPr/>
      </xdr:nvSpPr>
      <xdr:spPr>
        <a:xfrm>
          <a:off x="6991350" y="4781550"/>
          <a:ext cx="1228725" cy="276225"/>
        </a:xfrm>
        <a:prstGeom prst="borderCallout2">
          <a:avLst>
            <a:gd name="adj1" fmla="val 45666"/>
            <a:gd name="adj2" fmla="val 0"/>
            <a:gd name="adj3" fmla="val 46336"/>
            <a:gd name="adj4" fmla="val -17816"/>
            <a:gd name="adj5" fmla="val 109051"/>
            <a:gd name="adj6" fmla="val -7641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共同事業交付金</a:t>
          </a:r>
        </a:p>
      </xdr:txBody>
    </xdr:sp>
    <xdr:clientData/>
  </xdr:twoCellAnchor>
  <xdr:twoCellAnchor>
    <xdr:from>
      <xdr:col>8</xdr:col>
      <xdr:colOff>400050</xdr:colOff>
      <xdr:row>17</xdr:row>
      <xdr:rowOff>9525</xdr:rowOff>
    </xdr:from>
    <xdr:to>
      <xdr:col>10</xdr:col>
      <xdr:colOff>161925</xdr:colOff>
      <xdr:row>18</xdr:row>
      <xdr:rowOff>114300</xdr:rowOff>
    </xdr:to>
    <xdr:sp macro="" textlink="">
      <xdr:nvSpPr>
        <xdr:cNvPr id="13" name="線吹き出し 2 (枠付き) 12">
          <a:extLst>
            <a:ext uri="{FF2B5EF4-FFF2-40B4-BE49-F238E27FC236}">
              <a16:creationId xmlns:a16="http://schemas.microsoft.com/office/drawing/2014/main" id="{00000000-0008-0000-0300-00000D000000}"/>
            </a:ext>
          </a:extLst>
        </xdr:cNvPr>
        <xdr:cNvSpPr/>
      </xdr:nvSpPr>
      <xdr:spPr>
        <a:xfrm>
          <a:off x="6962775" y="3609975"/>
          <a:ext cx="1133475" cy="276225"/>
        </a:xfrm>
        <a:prstGeom prst="borderCallout2">
          <a:avLst>
            <a:gd name="adj1" fmla="val 45666"/>
            <a:gd name="adj2" fmla="val 0"/>
            <a:gd name="adj3" fmla="val 46336"/>
            <a:gd name="adj4" fmla="val -17816"/>
            <a:gd name="adj5" fmla="val 502155"/>
            <a:gd name="adj6" fmla="val -99250"/>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その他繰入金</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76200</xdr:colOff>
      <xdr:row>8</xdr:row>
      <xdr:rowOff>109536</xdr:rowOff>
    </xdr:from>
    <xdr:to>
      <xdr:col>9</xdr:col>
      <xdr:colOff>514350</xdr:colOff>
      <xdr:row>30</xdr:row>
      <xdr:rowOff>57150</xdr:rowOff>
    </xdr:to>
    <xdr:graphicFrame macro="">
      <xdr:nvGraphicFramePr>
        <xdr:cNvPr id="2" name="グラフ 1">
          <a:extLst>
            <a:ext uri="{FF2B5EF4-FFF2-40B4-BE49-F238E27FC236}">
              <a16:creationId xmlns:a16="http://schemas.microsoft.com/office/drawing/2014/main" id="{66308D32-2660-4561-AE7E-D814902758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466724</xdr:colOff>
      <xdr:row>11</xdr:row>
      <xdr:rowOff>133350</xdr:rowOff>
    </xdr:from>
    <xdr:to>
      <xdr:col>10</xdr:col>
      <xdr:colOff>609600</xdr:colOff>
      <xdr:row>13</xdr:row>
      <xdr:rowOff>38100</xdr:rowOff>
    </xdr:to>
    <xdr:sp macro="" textlink="">
      <xdr:nvSpPr>
        <xdr:cNvPr id="6" name="線吹き出し 2 (枠付き) 5">
          <a:extLst>
            <a:ext uri="{FF2B5EF4-FFF2-40B4-BE49-F238E27FC236}">
              <a16:creationId xmlns:a16="http://schemas.microsoft.com/office/drawing/2014/main" id="{00000000-0008-0000-0400-000006000000}"/>
            </a:ext>
          </a:extLst>
        </xdr:cNvPr>
        <xdr:cNvSpPr/>
      </xdr:nvSpPr>
      <xdr:spPr>
        <a:xfrm>
          <a:off x="7724774" y="2676525"/>
          <a:ext cx="828676" cy="247650"/>
        </a:xfrm>
        <a:prstGeom prst="borderCallout2">
          <a:avLst>
            <a:gd name="adj1" fmla="val 18750"/>
            <a:gd name="adj2" fmla="val 3143"/>
            <a:gd name="adj3" fmla="val 18750"/>
            <a:gd name="adj4" fmla="val -34700"/>
            <a:gd name="adj5" fmla="val -37500"/>
            <a:gd name="adj6" fmla="val -86896"/>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latin typeface="ＭＳ ゴシック" panose="020B0609070205080204" pitchFamily="49" charset="-128"/>
              <a:ea typeface="ＭＳ ゴシック" panose="020B0609070205080204" pitchFamily="49" charset="-128"/>
            </a:rPr>
            <a:t>保険給付費</a:t>
          </a:r>
        </a:p>
      </xdr:txBody>
    </xdr:sp>
    <xdr:clientData/>
  </xdr:twoCellAnchor>
  <xdr:twoCellAnchor>
    <xdr:from>
      <xdr:col>10</xdr:col>
      <xdr:colOff>28575</xdr:colOff>
      <xdr:row>14</xdr:row>
      <xdr:rowOff>0</xdr:rowOff>
    </xdr:from>
    <xdr:to>
      <xdr:col>11</xdr:col>
      <xdr:colOff>295275</xdr:colOff>
      <xdr:row>15</xdr:row>
      <xdr:rowOff>76200</xdr:rowOff>
    </xdr:to>
    <xdr:sp macro="" textlink="">
      <xdr:nvSpPr>
        <xdr:cNvPr id="7" name="線吹き出し 2 (枠付き) 6">
          <a:extLst>
            <a:ext uri="{FF2B5EF4-FFF2-40B4-BE49-F238E27FC236}">
              <a16:creationId xmlns:a16="http://schemas.microsoft.com/office/drawing/2014/main" id="{00000000-0008-0000-0400-000007000000}"/>
            </a:ext>
          </a:extLst>
        </xdr:cNvPr>
        <xdr:cNvSpPr/>
      </xdr:nvSpPr>
      <xdr:spPr>
        <a:xfrm>
          <a:off x="7972425" y="3057525"/>
          <a:ext cx="952500" cy="247650"/>
        </a:xfrm>
        <a:prstGeom prst="borderCallout2">
          <a:avLst>
            <a:gd name="adj1" fmla="val 18750"/>
            <a:gd name="adj2" fmla="val 3143"/>
            <a:gd name="adj3" fmla="val 18750"/>
            <a:gd name="adj4" fmla="val -34700"/>
            <a:gd name="adj5" fmla="val 377885"/>
            <a:gd name="adj6" fmla="val -106667"/>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latin typeface="ＭＳ ゴシック" panose="020B0609070205080204" pitchFamily="49" charset="-128"/>
              <a:ea typeface="ＭＳ ゴシック" panose="020B0609070205080204" pitchFamily="49" charset="-128"/>
            </a:rPr>
            <a:t>事業費納付金</a:t>
          </a:r>
        </a:p>
      </xdr:txBody>
    </xdr:sp>
    <xdr:clientData/>
  </xdr:twoCellAnchor>
  <xdr:twoCellAnchor>
    <xdr:from>
      <xdr:col>10</xdr:col>
      <xdr:colOff>66675</xdr:colOff>
      <xdr:row>19</xdr:row>
      <xdr:rowOff>57150</xdr:rowOff>
    </xdr:from>
    <xdr:to>
      <xdr:col>11</xdr:col>
      <xdr:colOff>209551</xdr:colOff>
      <xdr:row>20</xdr:row>
      <xdr:rowOff>133350</xdr:rowOff>
    </xdr:to>
    <xdr:sp macro="" textlink="">
      <xdr:nvSpPr>
        <xdr:cNvPr id="8" name="線吹き出し 2 (枠付き) 7">
          <a:extLst>
            <a:ext uri="{FF2B5EF4-FFF2-40B4-BE49-F238E27FC236}">
              <a16:creationId xmlns:a16="http://schemas.microsoft.com/office/drawing/2014/main" id="{00000000-0008-0000-0400-000008000000}"/>
            </a:ext>
          </a:extLst>
        </xdr:cNvPr>
        <xdr:cNvSpPr/>
      </xdr:nvSpPr>
      <xdr:spPr>
        <a:xfrm>
          <a:off x="8010525" y="3848100"/>
          <a:ext cx="828676" cy="247650"/>
        </a:xfrm>
        <a:prstGeom prst="borderCallout2">
          <a:avLst>
            <a:gd name="adj1" fmla="val 18750"/>
            <a:gd name="adj2" fmla="val 3143"/>
            <a:gd name="adj3" fmla="val 18750"/>
            <a:gd name="adj4" fmla="val -34700"/>
            <a:gd name="adj5" fmla="val 481731"/>
            <a:gd name="adj6" fmla="val -127127"/>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latin typeface="ＭＳ ゴシック" panose="020B0609070205080204" pitchFamily="49" charset="-128"/>
              <a:ea typeface="ＭＳ ゴシック" panose="020B0609070205080204" pitchFamily="49" charset="-128"/>
            </a:rPr>
            <a:t>基金積立金</a:t>
          </a:r>
        </a:p>
      </xdr:txBody>
    </xdr:sp>
    <xdr:clientData/>
  </xdr:twoCellAnchor>
  <xdr:twoCellAnchor>
    <xdr:from>
      <xdr:col>9</xdr:col>
      <xdr:colOff>571500</xdr:colOff>
      <xdr:row>27</xdr:row>
      <xdr:rowOff>66675</xdr:rowOff>
    </xdr:from>
    <xdr:to>
      <xdr:col>11</xdr:col>
      <xdr:colOff>28576</xdr:colOff>
      <xdr:row>28</xdr:row>
      <xdr:rowOff>142875</xdr:rowOff>
    </xdr:to>
    <xdr:sp macro="" textlink="">
      <xdr:nvSpPr>
        <xdr:cNvPr id="9" name="線吹き出し 2 (枠付き) 8">
          <a:extLst>
            <a:ext uri="{FF2B5EF4-FFF2-40B4-BE49-F238E27FC236}">
              <a16:creationId xmlns:a16="http://schemas.microsoft.com/office/drawing/2014/main" id="{00000000-0008-0000-0400-000009000000}"/>
            </a:ext>
          </a:extLst>
        </xdr:cNvPr>
        <xdr:cNvSpPr/>
      </xdr:nvSpPr>
      <xdr:spPr>
        <a:xfrm>
          <a:off x="7829550" y="5229225"/>
          <a:ext cx="828676" cy="247650"/>
        </a:xfrm>
        <a:prstGeom prst="borderCallout2">
          <a:avLst>
            <a:gd name="adj1" fmla="val 18750"/>
            <a:gd name="adj2" fmla="val 3143"/>
            <a:gd name="adj3" fmla="val 18750"/>
            <a:gd name="adj4" fmla="val -16309"/>
            <a:gd name="adj5" fmla="val -29807"/>
            <a:gd name="adj6" fmla="val -92644"/>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latin typeface="ＭＳ ゴシック" panose="020B0609070205080204" pitchFamily="49" charset="-128"/>
              <a:ea typeface="ＭＳ ゴシック" panose="020B0609070205080204" pitchFamily="49" charset="-128"/>
            </a:rPr>
            <a:t>介護納付金</a:t>
          </a:r>
        </a:p>
      </xdr:txBody>
    </xdr:sp>
    <xdr:clientData/>
  </xdr:twoCellAnchor>
  <xdr:twoCellAnchor>
    <xdr:from>
      <xdr:col>10</xdr:col>
      <xdr:colOff>28575</xdr:colOff>
      <xdr:row>22</xdr:row>
      <xdr:rowOff>133350</xdr:rowOff>
    </xdr:from>
    <xdr:to>
      <xdr:col>11</xdr:col>
      <xdr:colOff>104775</xdr:colOff>
      <xdr:row>24</xdr:row>
      <xdr:rowOff>38100</xdr:rowOff>
    </xdr:to>
    <xdr:sp macro="" textlink="">
      <xdr:nvSpPr>
        <xdr:cNvPr id="10" name="線吹き出し 2 (枠付き) 9">
          <a:extLst>
            <a:ext uri="{FF2B5EF4-FFF2-40B4-BE49-F238E27FC236}">
              <a16:creationId xmlns:a16="http://schemas.microsoft.com/office/drawing/2014/main" id="{00000000-0008-0000-0400-00000A000000}"/>
            </a:ext>
          </a:extLst>
        </xdr:cNvPr>
        <xdr:cNvSpPr/>
      </xdr:nvSpPr>
      <xdr:spPr>
        <a:xfrm>
          <a:off x="7972425" y="4438650"/>
          <a:ext cx="762000" cy="247650"/>
        </a:xfrm>
        <a:prstGeom prst="borderCallout2">
          <a:avLst>
            <a:gd name="adj1" fmla="val 18750"/>
            <a:gd name="adj2" fmla="val 3143"/>
            <a:gd name="adj3" fmla="val 30288"/>
            <a:gd name="adj4" fmla="val -25505"/>
            <a:gd name="adj5" fmla="val 277884"/>
            <a:gd name="adj6" fmla="val -121207"/>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latin typeface="ＭＳ ゴシック" panose="020B0609070205080204" pitchFamily="49" charset="-128"/>
              <a:ea typeface="ＭＳ ゴシック" panose="020B0609070205080204" pitchFamily="49" charset="-128"/>
            </a:rPr>
            <a:t>支援金等</a:t>
          </a:r>
        </a:p>
      </xdr:txBody>
    </xdr:sp>
    <xdr:clientData/>
  </xdr:twoCellAnchor>
  <xdr:twoCellAnchor>
    <xdr:from>
      <xdr:col>9</xdr:col>
      <xdr:colOff>638174</xdr:colOff>
      <xdr:row>24</xdr:row>
      <xdr:rowOff>123824</xdr:rowOff>
    </xdr:from>
    <xdr:to>
      <xdr:col>11</xdr:col>
      <xdr:colOff>285749</xdr:colOff>
      <xdr:row>26</xdr:row>
      <xdr:rowOff>19049</xdr:rowOff>
    </xdr:to>
    <xdr:sp macro="" textlink="">
      <xdr:nvSpPr>
        <xdr:cNvPr id="11" name="線吹き出し 2 (枠付き) 10">
          <a:extLst>
            <a:ext uri="{FF2B5EF4-FFF2-40B4-BE49-F238E27FC236}">
              <a16:creationId xmlns:a16="http://schemas.microsoft.com/office/drawing/2014/main" id="{00000000-0008-0000-0400-00000B000000}"/>
            </a:ext>
          </a:extLst>
        </xdr:cNvPr>
        <xdr:cNvSpPr/>
      </xdr:nvSpPr>
      <xdr:spPr>
        <a:xfrm>
          <a:off x="7896224" y="4772024"/>
          <a:ext cx="1019175" cy="238125"/>
        </a:xfrm>
        <a:prstGeom prst="borderCallout2">
          <a:avLst>
            <a:gd name="adj1" fmla="val 46750"/>
            <a:gd name="adj2" fmla="val 3143"/>
            <a:gd name="adj3" fmla="val 46750"/>
            <a:gd name="adj4" fmla="val -31252"/>
            <a:gd name="adj5" fmla="val 148500"/>
            <a:gd name="adj6" fmla="val -80420"/>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latin typeface="ＭＳ ゴシック" panose="020B0609070205080204" pitchFamily="49" charset="-128"/>
              <a:ea typeface="ＭＳ ゴシック" panose="020B0609070205080204" pitchFamily="49" charset="-128"/>
            </a:rPr>
            <a:t>共同事業支出金</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Z33"/>
  <sheetViews>
    <sheetView view="pageLayout" zoomScaleNormal="110" zoomScaleSheetLayoutView="100" workbookViewId="0">
      <selection activeCell="E4" sqref="E4"/>
    </sheetView>
  </sheetViews>
  <sheetFormatPr defaultRowHeight="13.5" x14ac:dyDescent="0.15"/>
  <cols>
    <col min="14" max="16" width="8.625" customWidth="1"/>
    <col min="17" max="17" width="7" customWidth="1"/>
    <col min="18" max="18" width="8.625" customWidth="1"/>
    <col min="19" max="26" width="8.75" hidden="1" customWidth="1"/>
    <col min="27" max="27" width="3.875" customWidth="1"/>
  </cols>
  <sheetData>
    <row r="1" spans="1:19" ht="27.75" customHeight="1" x14ac:dyDescent="0.15">
      <c r="A1" s="102" t="s">
        <v>70</v>
      </c>
      <c r="B1" s="102"/>
      <c r="C1" s="102"/>
      <c r="D1" s="102"/>
      <c r="E1" s="102"/>
      <c r="F1" s="102"/>
      <c r="G1" s="102"/>
      <c r="H1" s="102"/>
      <c r="I1" s="102"/>
      <c r="J1" s="102"/>
      <c r="K1" s="102"/>
      <c r="L1" s="102"/>
      <c r="M1" s="102"/>
      <c r="N1" s="102"/>
      <c r="O1" s="102"/>
      <c r="P1" s="1"/>
      <c r="Q1" s="1"/>
      <c r="R1" s="1"/>
    </row>
    <row r="2" spans="1:19" ht="20.100000000000001" customHeight="1" x14ac:dyDescent="0.15">
      <c r="J2" t="s">
        <v>74</v>
      </c>
      <c r="P2" t="s">
        <v>73</v>
      </c>
    </row>
    <row r="3" spans="1:19" ht="20.100000000000001" customHeight="1" x14ac:dyDescent="0.15">
      <c r="J3" s="3" t="s">
        <v>88</v>
      </c>
      <c r="K3" s="3" t="s">
        <v>89</v>
      </c>
      <c r="L3" s="5" t="s">
        <v>92</v>
      </c>
      <c r="M3" s="7" t="s">
        <v>40</v>
      </c>
      <c r="N3" s="91" t="s">
        <v>98</v>
      </c>
      <c r="O3" s="91" t="s">
        <v>101</v>
      </c>
      <c r="P3" s="91" t="s">
        <v>110</v>
      </c>
      <c r="Q3" s="9"/>
      <c r="R3" s="9"/>
    </row>
    <row r="4" spans="1:19" ht="20.100000000000001" customHeight="1" x14ac:dyDescent="0.15">
      <c r="J4" s="4">
        <v>43685</v>
      </c>
      <c r="K4" s="4">
        <v>40991</v>
      </c>
      <c r="L4" s="6">
        <v>39146</v>
      </c>
      <c r="M4" s="8">
        <v>37284</v>
      </c>
      <c r="N4" s="8">
        <v>36358</v>
      </c>
      <c r="O4" s="8">
        <v>35773</v>
      </c>
      <c r="P4" s="8">
        <v>34311</v>
      </c>
      <c r="Q4" s="10"/>
      <c r="R4" s="10"/>
      <c r="S4" s="11"/>
    </row>
    <row r="5" spans="1:19" ht="20.100000000000001" customHeight="1" x14ac:dyDescent="0.15">
      <c r="A5" s="1" t="s">
        <v>71</v>
      </c>
      <c r="B5" s="1"/>
      <c r="C5" s="1"/>
      <c r="D5" s="1"/>
      <c r="E5" s="1"/>
      <c r="F5" t="s">
        <v>68</v>
      </c>
      <c r="I5" s="1"/>
      <c r="J5" s="1"/>
      <c r="K5" s="1"/>
      <c r="L5" s="1"/>
      <c r="M5" s="1"/>
    </row>
    <row r="6" spans="1:19" ht="15.75" customHeight="1" x14ac:dyDescent="0.15">
      <c r="A6" s="1"/>
      <c r="B6" s="1"/>
      <c r="C6" s="1"/>
      <c r="D6" s="1"/>
      <c r="E6" s="1"/>
      <c r="F6" s="1"/>
      <c r="H6" s="1"/>
      <c r="I6" s="1"/>
      <c r="J6" s="1"/>
      <c r="K6" s="1"/>
      <c r="L6" s="1"/>
      <c r="M6" s="1"/>
      <c r="O6" s="83" t="s">
        <v>68</v>
      </c>
    </row>
    <row r="7" spans="1:19" x14ac:dyDescent="0.15">
      <c r="O7" s="83"/>
    </row>
    <row r="8" spans="1:19" x14ac:dyDescent="0.15">
      <c r="O8" s="83"/>
    </row>
    <row r="9" spans="1:19" x14ac:dyDescent="0.15">
      <c r="O9" s="83"/>
    </row>
    <row r="10" spans="1:19" x14ac:dyDescent="0.15">
      <c r="O10" s="83"/>
    </row>
    <row r="22" spans="1:15" ht="17.25" x14ac:dyDescent="0.15">
      <c r="A22" s="1" t="s">
        <v>72</v>
      </c>
      <c r="F22" t="s">
        <v>68</v>
      </c>
      <c r="O22" s="83" t="s">
        <v>68</v>
      </c>
    </row>
    <row r="23" spans="1:15" ht="20.100000000000001" customHeight="1" x14ac:dyDescent="0.15">
      <c r="O23" s="83"/>
    </row>
    <row r="24" spans="1:15" ht="20.100000000000001" customHeight="1" x14ac:dyDescent="0.15">
      <c r="O24" s="83"/>
    </row>
    <row r="25" spans="1:15" ht="20.100000000000001" customHeight="1" x14ac:dyDescent="0.15">
      <c r="O25" s="83"/>
    </row>
    <row r="26" spans="1:15" ht="20.100000000000001" customHeight="1" x14ac:dyDescent="0.15"/>
    <row r="27" spans="1:15" ht="20.100000000000001" customHeight="1" x14ac:dyDescent="0.15"/>
    <row r="28" spans="1:15" ht="20.100000000000001" customHeight="1" x14ac:dyDescent="0.15"/>
    <row r="29" spans="1:15" ht="20.100000000000001" customHeight="1" x14ac:dyDescent="0.15"/>
    <row r="30" spans="1:15" ht="20.100000000000001" customHeight="1" x14ac:dyDescent="0.15">
      <c r="G30" s="2"/>
    </row>
    <row r="31" spans="1:15" ht="20.100000000000001" customHeight="1" x14ac:dyDescent="0.15"/>
    <row r="32" spans="1:15" ht="20.100000000000001" customHeight="1" x14ac:dyDescent="0.15"/>
    <row r="33" ht="20.100000000000001" customHeight="1" x14ac:dyDescent="0.15"/>
  </sheetData>
  <mergeCells count="1">
    <mergeCell ref="A1:O1"/>
  </mergeCells>
  <phoneticPr fontId="1"/>
  <pageMargins left="0.38" right="0.23622047244094488" top="0.85" bottom="0.74803149606299213" header="0.52" footer="0.31496062992125984"/>
  <pageSetup paperSize="9" scale="95" orientation="landscape" r:id="rId1"/>
  <headerFooter>
    <oddHeader xml:space="preserve">&amp;C
&amp;R&amp;"ＭＳ ゴシック,標準"&amp;16資料２-４     </oddHeader>
  </headerFooter>
  <rowBreaks count="1" manualBreakCount="1">
    <brk id="32"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AQ61"/>
  <sheetViews>
    <sheetView tabSelected="1" view="pageBreakPreview" zoomScale="90" zoomScaleNormal="85" zoomScaleSheetLayoutView="90" workbookViewId="0">
      <selection activeCell="AM2" sqref="AM2"/>
    </sheetView>
  </sheetViews>
  <sheetFormatPr defaultRowHeight="13.5" x14ac:dyDescent="0.15"/>
  <cols>
    <col min="1" max="1" width="1.375" customWidth="1"/>
    <col min="2" max="2" width="3.375" customWidth="1"/>
    <col min="3" max="3" width="25.125" customWidth="1"/>
    <col min="4" max="4" width="16.125" hidden="1" customWidth="1"/>
    <col min="5" max="5" width="1.875" hidden="1" customWidth="1"/>
    <col min="6" max="6" width="16.125" hidden="1" customWidth="1"/>
    <col min="7" max="7" width="9" hidden="1" customWidth="1"/>
    <col min="8" max="8" width="16.125" hidden="1" customWidth="1"/>
    <col min="9" max="9" width="9" hidden="1" customWidth="1"/>
    <col min="10" max="10" width="16.125" hidden="1" customWidth="1"/>
    <col min="11" max="11" width="9" hidden="1" customWidth="1"/>
    <col min="12" max="12" width="16.125" hidden="1" customWidth="1"/>
    <col min="13" max="13" width="9" hidden="1" customWidth="1"/>
    <col min="14" max="14" width="16.125" hidden="1" customWidth="1"/>
    <col min="15" max="15" width="9" hidden="1" customWidth="1"/>
    <col min="16" max="16" width="16.125" hidden="1" customWidth="1"/>
    <col min="17" max="17" width="0.125" hidden="1" customWidth="1"/>
    <col min="18" max="18" width="18" customWidth="1"/>
    <col min="19" max="19" width="9.75" customWidth="1"/>
    <col min="20" max="20" width="18.75" customWidth="1"/>
    <col min="21" max="21" width="9.375" bestFit="1" customWidth="1"/>
    <col min="22" max="22" width="7" customWidth="1"/>
    <col min="23" max="23" width="3.375" customWidth="1"/>
    <col min="24" max="24" width="21.125" customWidth="1"/>
    <col min="25" max="25" width="16.125" hidden="1" customWidth="1"/>
    <col min="26" max="26" width="9" hidden="1" customWidth="1"/>
    <col min="27" max="27" width="16.125" hidden="1" customWidth="1"/>
    <col min="28" max="28" width="9" hidden="1" customWidth="1"/>
    <col min="29" max="29" width="16.125" hidden="1" customWidth="1"/>
    <col min="30" max="30" width="9" hidden="1" customWidth="1"/>
    <col min="31" max="31" width="16.125" hidden="1" customWidth="1"/>
    <col min="32" max="32" width="9" hidden="1" customWidth="1"/>
    <col min="33" max="33" width="17.25" hidden="1" customWidth="1"/>
    <col min="34" max="34" width="9.75" hidden="1" customWidth="1"/>
    <col min="35" max="35" width="17.25" hidden="1" customWidth="1"/>
    <col min="36" max="36" width="7.75" hidden="1" customWidth="1"/>
    <col min="37" max="37" width="19" customWidth="1"/>
    <col min="38" max="38" width="11.125" customWidth="1"/>
    <col min="39" max="39" width="19.5" customWidth="1"/>
    <col min="40" max="40" width="12.75" bestFit="1" customWidth="1"/>
  </cols>
  <sheetData>
    <row r="1" spans="2:43" ht="25.5" customHeight="1" x14ac:dyDescent="0.15">
      <c r="B1" s="12" t="s">
        <v>108</v>
      </c>
      <c r="T1" s="34"/>
      <c r="W1" s="13"/>
      <c r="AM1" s="140" t="s">
        <v>111</v>
      </c>
      <c r="AN1" s="55" t="s">
        <v>85</v>
      </c>
    </row>
    <row r="2" spans="2:43" ht="7.5" customHeight="1" x14ac:dyDescent="0.15">
      <c r="B2" s="13"/>
      <c r="W2" s="13"/>
    </row>
    <row r="3" spans="2:43" ht="18" customHeight="1" x14ac:dyDescent="0.15">
      <c r="B3" s="12" t="s">
        <v>28</v>
      </c>
      <c r="N3" s="2"/>
      <c r="W3" s="100" t="s">
        <v>17</v>
      </c>
      <c r="X3" s="101"/>
    </row>
    <row r="4" spans="2:43" ht="9" customHeight="1" x14ac:dyDescent="0.15">
      <c r="C4" s="15"/>
      <c r="X4" s="15"/>
    </row>
    <row r="5" spans="2:43" ht="24" customHeight="1" x14ac:dyDescent="0.15">
      <c r="B5" s="110" t="s">
        <v>13</v>
      </c>
      <c r="C5" s="110"/>
      <c r="D5" s="107" t="s">
        <v>24</v>
      </c>
      <c r="E5" s="107"/>
      <c r="F5" s="107" t="s">
        <v>30</v>
      </c>
      <c r="G5" s="107"/>
      <c r="H5" s="107" t="s">
        <v>31</v>
      </c>
      <c r="I5" s="107"/>
      <c r="J5" s="107" t="s">
        <v>33</v>
      </c>
      <c r="K5" s="107"/>
      <c r="L5" s="107" t="s">
        <v>15</v>
      </c>
      <c r="M5" s="107"/>
      <c r="N5" s="107" t="s">
        <v>34</v>
      </c>
      <c r="O5" s="107"/>
      <c r="P5" s="107" t="s">
        <v>29</v>
      </c>
      <c r="Q5" s="107"/>
      <c r="R5" s="108" t="s">
        <v>99</v>
      </c>
      <c r="S5" s="109"/>
      <c r="T5" s="124" t="s">
        <v>107</v>
      </c>
      <c r="U5" s="124"/>
      <c r="W5" s="110" t="s">
        <v>42</v>
      </c>
      <c r="X5" s="110"/>
      <c r="Y5" s="107" t="s">
        <v>30</v>
      </c>
      <c r="Z5" s="107"/>
      <c r="AA5" s="107" t="s">
        <v>31</v>
      </c>
      <c r="AB5" s="107"/>
      <c r="AC5" s="107" t="s">
        <v>33</v>
      </c>
      <c r="AD5" s="107"/>
      <c r="AE5" s="107" t="s">
        <v>15</v>
      </c>
      <c r="AF5" s="107"/>
      <c r="AG5" s="107" t="s">
        <v>34</v>
      </c>
      <c r="AH5" s="107"/>
      <c r="AI5" s="107" t="s">
        <v>29</v>
      </c>
      <c r="AJ5" s="107"/>
      <c r="AK5" s="107" t="s">
        <v>100</v>
      </c>
      <c r="AL5" s="107"/>
      <c r="AM5" s="126" t="s">
        <v>109</v>
      </c>
      <c r="AN5" s="126"/>
    </row>
    <row r="6" spans="2:43" ht="24" customHeight="1" x14ac:dyDescent="0.15">
      <c r="B6" s="110"/>
      <c r="C6" s="110"/>
      <c r="D6" s="21" t="s">
        <v>36</v>
      </c>
      <c r="E6" s="21" t="s">
        <v>35</v>
      </c>
      <c r="F6" s="20" t="s">
        <v>36</v>
      </c>
      <c r="G6" s="20" t="s">
        <v>35</v>
      </c>
      <c r="H6" s="20" t="s">
        <v>36</v>
      </c>
      <c r="I6" s="20" t="s">
        <v>63</v>
      </c>
      <c r="J6" s="20" t="s">
        <v>36</v>
      </c>
      <c r="K6" s="20" t="s">
        <v>63</v>
      </c>
      <c r="L6" s="20" t="s">
        <v>36</v>
      </c>
      <c r="M6" s="20" t="s">
        <v>63</v>
      </c>
      <c r="N6" s="20" t="s">
        <v>36</v>
      </c>
      <c r="O6" s="20" t="s">
        <v>63</v>
      </c>
      <c r="P6" s="20" t="s">
        <v>36</v>
      </c>
      <c r="Q6" s="20" t="s">
        <v>63</v>
      </c>
      <c r="R6" s="20" t="s">
        <v>36</v>
      </c>
      <c r="S6" s="20" t="s">
        <v>63</v>
      </c>
      <c r="T6" s="35" t="s">
        <v>36</v>
      </c>
      <c r="U6" s="35" t="s">
        <v>63</v>
      </c>
      <c r="W6" s="110"/>
      <c r="X6" s="110"/>
      <c r="Y6" s="20" t="s">
        <v>36</v>
      </c>
      <c r="Z6" s="20" t="s">
        <v>35</v>
      </c>
      <c r="AA6" s="20" t="s">
        <v>36</v>
      </c>
      <c r="AB6" s="20" t="s">
        <v>47</v>
      </c>
      <c r="AC6" s="20" t="s">
        <v>36</v>
      </c>
      <c r="AD6" s="20" t="s">
        <v>47</v>
      </c>
      <c r="AE6" s="20" t="s">
        <v>36</v>
      </c>
      <c r="AF6" s="20" t="s">
        <v>47</v>
      </c>
      <c r="AG6" s="20" t="s">
        <v>36</v>
      </c>
      <c r="AH6" s="20" t="s">
        <v>47</v>
      </c>
      <c r="AI6" s="20" t="s">
        <v>36</v>
      </c>
      <c r="AJ6" s="20" t="s">
        <v>47</v>
      </c>
      <c r="AK6" s="20" t="s">
        <v>36</v>
      </c>
      <c r="AL6" s="20" t="s">
        <v>47</v>
      </c>
      <c r="AM6" s="51" t="s">
        <v>36</v>
      </c>
      <c r="AN6" s="51" t="s">
        <v>63</v>
      </c>
    </row>
    <row r="7" spans="2:43" ht="27" customHeight="1" x14ac:dyDescent="0.15">
      <c r="B7" s="110" t="s">
        <v>1</v>
      </c>
      <c r="C7" s="110"/>
      <c r="D7" s="22">
        <v>4186937998</v>
      </c>
      <c r="E7" s="26" t="e">
        <f>D7/#REF!</f>
        <v>#REF!</v>
      </c>
      <c r="F7" s="22">
        <v>4243702491</v>
      </c>
      <c r="G7" s="26" t="e">
        <f>F7/#REF!</f>
        <v>#REF!</v>
      </c>
      <c r="H7" s="22">
        <v>2766851970</v>
      </c>
      <c r="I7" s="26">
        <f>(H7/F7)-1</f>
        <v>-0.34800990977385649</v>
      </c>
      <c r="J7" s="22">
        <v>2697704666</v>
      </c>
      <c r="K7" s="26">
        <f t="shared" ref="K7:K12" si="0">J7/H7-1</f>
        <v>-2.499132759892464E-2</v>
      </c>
      <c r="L7" s="22">
        <v>2705134386</v>
      </c>
      <c r="M7" s="26">
        <f t="shared" ref="M7:M15" si="1">L7/J7-1</f>
        <v>2.7540894648843128E-3</v>
      </c>
      <c r="N7" s="22">
        <v>2796924133</v>
      </c>
      <c r="O7" s="26">
        <f t="shared" ref="O7:O15" si="2">N7/L7-1</f>
        <v>3.3931677285625295E-2</v>
      </c>
      <c r="P7" s="22">
        <f>2675159806+73866324</f>
        <v>2749026130</v>
      </c>
      <c r="Q7" s="26">
        <f t="shared" ref="Q7:Q15" si="3">P7/N7-1</f>
        <v>-1.7125242131120766E-2</v>
      </c>
      <c r="R7" s="22">
        <v>2655792325</v>
      </c>
      <c r="S7" s="26">
        <v>2.5828358494007109E-2</v>
      </c>
      <c r="T7" s="36">
        <v>2616255569</v>
      </c>
      <c r="U7" s="37">
        <f>T7/R7-1</f>
        <v>-1.4886990834270142E-2</v>
      </c>
      <c r="W7" s="123" t="s">
        <v>44</v>
      </c>
      <c r="X7" s="123"/>
      <c r="Y7" s="22">
        <v>281574758</v>
      </c>
      <c r="Z7" s="26" t="e">
        <f>Y7/#REF!</f>
        <v>#REF!</v>
      </c>
      <c r="AA7" s="22">
        <v>201676667</v>
      </c>
      <c r="AB7" s="26">
        <f t="shared" ref="AB7:AB14" si="4">AA7/Y7-1</f>
        <v>-0.28375445145548173</v>
      </c>
      <c r="AC7" s="22">
        <v>204633237</v>
      </c>
      <c r="AD7" s="26">
        <f t="shared" ref="AD7:AD14" si="5">AC7/AA7-1</f>
        <v>1.4659950722013759E-2</v>
      </c>
      <c r="AE7" s="22">
        <v>205868427</v>
      </c>
      <c r="AF7" s="26">
        <f t="shared" ref="AF7:AF17" si="6">AE7/AC7-1</f>
        <v>6.0361162150799341E-3</v>
      </c>
      <c r="AG7" s="42">
        <v>338968290</v>
      </c>
      <c r="AH7" s="26">
        <f t="shared" ref="AH7:AH20" si="7">AG7/AE7-1</f>
        <v>0.64652878024856131</v>
      </c>
      <c r="AI7" s="42">
        <v>230041374</v>
      </c>
      <c r="AJ7" s="26">
        <f t="shared" ref="AJ7:AJ17" si="8">AI7/AG7-1</f>
        <v>-0.32134839515519287</v>
      </c>
      <c r="AK7" s="42">
        <v>238074109</v>
      </c>
      <c r="AL7" s="26">
        <v>1.0475380585097449E-2</v>
      </c>
      <c r="AM7" s="52">
        <v>242208013</v>
      </c>
      <c r="AN7" s="56">
        <f t="shared" ref="AN7:AN17" si="9">AM7/AK7-1</f>
        <v>1.7363937714033328E-2</v>
      </c>
    </row>
    <row r="8" spans="2:43" ht="27" customHeight="1" x14ac:dyDescent="0.15">
      <c r="B8" s="110" t="s">
        <v>4</v>
      </c>
      <c r="C8" s="110"/>
      <c r="D8" s="14" t="s">
        <v>27</v>
      </c>
      <c r="E8" s="14" t="s">
        <v>27</v>
      </c>
      <c r="F8" s="14">
        <v>0</v>
      </c>
      <c r="G8" s="14" t="s">
        <v>27</v>
      </c>
      <c r="H8" s="22">
        <v>969932642</v>
      </c>
      <c r="I8" s="14" t="s">
        <v>27</v>
      </c>
      <c r="J8" s="22">
        <v>1065023316</v>
      </c>
      <c r="K8" s="26">
        <f t="shared" si="0"/>
        <v>9.8038430590317249E-2</v>
      </c>
      <c r="L8" s="22">
        <v>1052778583</v>
      </c>
      <c r="M8" s="26">
        <f t="shared" si="1"/>
        <v>-1.1497150171311366E-2</v>
      </c>
      <c r="N8" s="22">
        <v>1154475648</v>
      </c>
      <c r="O8" s="26">
        <f t="shared" si="2"/>
        <v>9.6598721366656148E-2</v>
      </c>
      <c r="P8" s="22">
        <f>1079964266+67207833</f>
        <v>1147172099</v>
      </c>
      <c r="Q8" s="26">
        <f t="shared" si="3"/>
        <v>-6.3262910851801246E-3</v>
      </c>
      <c r="R8" s="22">
        <v>1006548939</v>
      </c>
      <c r="S8" s="26">
        <v>-0.58478269183968856</v>
      </c>
      <c r="T8" s="36">
        <v>992148469</v>
      </c>
      <c r="U8" s="37">
        <f t="shared" ref="U8:U13" si="10">T8/R8-1</f>
        <v>-1.4306775798012095E-2</v>
      </c>
      <c r="W8" s="113" t="s">
        <v>96</v>
      </c>
      <c r="X8" s="38" t="s">
        <v>46</v>
      </c>
      <c r="Y8" s="22">
        <v>5771193445</v>
      </c>
      <c r="Z8" s="26" t="e">
        <f>Y8/#REF!</f>
        <v>#REF!</v>
      </c>
      <c r="AA8" s="22">
        <v>9256527454</v>
      </c>
      <c r="AB8" s="26">
        <f t="shared" si="4"/>
        <v>0.60391911001000942</v>
      </c>
      <c r="AC8" s="22">
        <v>9493059597</v>
      </c>
      <c r="AD8" s="26">
        <f t="shared" si="5"/>
        <v>2.555301047562808E-2</v>
      </c>
      <c r="AE8" s="22">
        <v>9698888100</v>
      </c>
      <c r="AF8" s="26">
        <f t="shared" si="6"/>
        <v>2.1681998400710167E-2</v>
      </c>
      <c r="AG8" s="42">
        <v>9878810862</v>
      </c>
      <c r="AH8" s="26">
        <f t="shared" si="7"/>
        <v>1.8550864815112256E-2</v>
      </c>
      <c r="AI8" s="42">
        <v>10309895137</v>
      </c>
      <c r="AJ8" s="26">
        <f t="shared" si="8"/>
        <v>4.3637263737705156E-2</v>
      </c>
      <c r="AK8" s="42">
        <v>9391178095</v>
      </c>
      <c r="AL8" s="26">
        <v>5.2846098268183095E-2</v>
      </c>
      <c r="AM8" s="52">
        <v>9486943880</v>
      </c>
      <c r="AN8" s="56">
        <f t="shared" si="9"/>
        <v>1.0197419751946546E-2</v>
      </c>
    </row>
    <row r="9" spans="2:43" ht="27" customHeight="1" x14ac:dyDescent="0.15">
      <c r="B9" s="110" t="s">
        <v>5</v>
      </c>
      <c r="C9" s="110"/>
      <c r="D9" s="22">
        <v>342361860</v>
      </c>
      <c r="E9" s="26" t="e">
        <f>D9/#REF!</f>
        <v>#REF!</v>
      </c>
      <c r="F9" s="22">
        <v>359124570</v>
      </c>
      <c r="G9" s="26" t="e">
        <f>F9/#REF!</f>
        <v>#REF!</v>
      </c>
      <c r="H9" s="22">
        <v>357843683</v>
      </c>
      <c r="I9" s="26">
        <f>(H9/F9)-1</f>
        <v>-3.5666927495381362E-3</v>
      </c>
      <c r="J9" s="22">
        <v>383341075</v>
      </c>
      <c r="K9" s="26">
        <f t="shared" si="0"/>
        <v>7.1252877195543407E-2</v>
      </c>
      <c r="L9" s="22">
        <v>385234762</v>
      </c>
      <c r="M9" s="26">
        <f t="shared" si="1"/>
        <v>4.9399532779001998E-3</v>
      </c>
      <c r="N9" s="22">
        <v>443967514</v>
      </c>
      <c r="O9" s="26">
        <f t="shared" si="2"/>
        <v>0.15245963706670884</v>
      </c>
      <c r="P9" s="22">
        <f>387884612+29221528</f>
        <v>417106140</v>
      </c>
      <c r="Q9" s="26">
        <f t="shared" si="3"/>
        <v>-6.0503016894159489E-2</v>
      </c>
      <c r="R9" s="22">
        <v>401209743</v>
      </c>
      <c r="S9" s="26">
        <v>1.8026824078225658</v>
      </c>
      <c r="T9" s="36">
        <v>409376852</v>
      </c>
      <c r="U9" s="37">
        <f t="shared" si="10"/>
        <v>2.035620804951388E-2</v>
      </c>
      <c r="W9" s="114"/>
      <c r="X9" s="38" t="s">
        <v>22</v>
      </c>
      <c r="Y9" s="22">
        <v>3850647861</v>
      </c>
      <c r="Z9" s="26" t="e">
        <f>Y9/#REF!</f>
        <v>#REF!</v>
      </c>
      <c r="AA9" s="22">
        <v>832318743</v>
      </c>
      <c r="AB9" s="26">
        <f t="shared" si="4"/>
        <v>-0.78384968632684848</v>
      </c>
      <c r="AC9" s="22">
        <v>568599819</v>
      </c>
      <c r="AD9" s="26">
        <f t="shared" si="5"/>
        <v>-0.31684847447920561</v>
      </c>
      <c r="AE9" s="22">
        <v>656893887</v>
      </c>
      <c r="AF9" s="26">
        <f t="shared" si="6"/>
        <v>0.15528332062307593</v>
      </c>
      <c r="AG9" s="42">
        <v>643376719</v>
      </c>
      <c r="AH9" s="26">
        <f t="shared" si="7"/>
        <v>-2.0577399588436074E-2</v>
      </c>
      <c r="AI9" s="42">
        <v>596420572</v>
      </c>
      <c r="AJ9" s="26">
        <f t="shared" si="8"/>
        <v>-7.2983907582145457E-2</v>
      </c>
      <c r="AK9" s="42">
        <v>325689</v>
      </c>
      <c r="AL9" s="26">
        <v>-0.30023011325181614</v>
      </c>
      <c r="AM9" s="52">
        <v>12250</v>
      </c>
      <c r="AN9" s="56">
        <f t="shared" si="9"/>
        <v>-0.96238743095406964</v>
      </c>
    </row>
    <row r="10" spans="2:43" ht="27" customHeight="1" x14ac:dyDescent="0.15">
      <c r="B10" s="110" t="s">
        <v>8</v>
      </c>
      <c r="C10" s="110"/>
      <c r="D10" s="22">
        <v>1365667208</v>
      </c>
      <c r="E10" s="26" t="e">
        <f>D10/#REF!</f>
        <v>#REF!</v>
      </c>
      <c r="F10" s="22">
        <v>1474410122</v>
      </c>
      <c r="G10" s="26" t="e">
        <f>F10/#REF!</f>
        <v>#REF!</v>
      </c>
      <c r="H10" s="22">
        <v>228090937</v>
      </c>
      <c r="I10" s="26">
        <f>(H10/F10)-1</f>
        <v>-0.84530020948947338</v>
      </c>
      <c r="J10" s="22">
        <v>211019933</v>
      </c>
      <c r="K10" s="26">
        <f t="shared" si="0"/>
        <v>-7.4842973703948656E-2</v>
      </c>
      <c r="L10" s="22">
        <v>202999275</v>
      </c>
      <c r="M10" s="26">
        <f t="shared" si="1"/>
        <v>-3.8009006476179663E-2</v>
      </c>
      <c r="N10" s="22">
        <v>204031792</v>
      </c>
      <c r="O10" s="26">
        <f t="shared" si="2"/>
        <v>5.0863088057826467E-3</v>
      </c>
      <c r="P10" s="22">
        <f>172039023+5095213</f>
        <v>177134236</v>
      </c>
      <c r="Q10" s="26">
        <f t="shared" si="3"/>
        <v>-0.13183021987083265</v>
      </c>
      <c r="R10" s="22">
        <v>80966</v>
      </c>
      <c r="S10" s="26">
        <v>-0.70706628508992497</v>
      </c>
      <c r="T10" s="36">
        <v>0</v>
      </c>
      <c r="U10" s="37">
        <f t="shared" si="10"/>
        <v>-1</v>
      </c>
      <c r="W10" s="114"/>
      <c r="X10" s="38" t="s">
        <v>32</v>
      </c>
      <c r="Y10" s="22">
        <v>86236947</v>
      </c>
      <c r="Z10" s="26" t="e">
        <f>Y10/#REF!</f>
        <v>#REF!</v>
      </c>
      <c r="AA10" s="22">
        <v>131627969</v>
      </c>
      <c r="AB10" s="26">
        <f t="shared" si="4"/>
        <v>0.52635237655154921</v>
      </c>
      <c r="AC10" s="22">
        <v>154012514</v>
      </c>
      <c r="AD10" s="26">
        <f t="shared" si="5"/>
        <v>0.1700591840021477</v>
      </c>
      <c r="AE10" s="22">
        <v>158983478</v>
      </c>
      <c r="AF10" s="26">
        <f t="shared" si="6"/>
        <v>3.2276364244012035E-2</v>
      </c>
      <c r="AG10" s="42">
        <v>167193547</v>
      </c>
      <c r="AH10" s="26">
        <f t="shared" si="7"/>
        <v>5.1641020207143784E-2</v>
      </c>
      <c r="AI10" s="42">
        <v>176889283</v>
      </c>
      <c r="AJ10" s="26">
        <f t="shared" si="8"/>
        <v>5.7991089811618046E-2</v>
      </c>
      <c r="AK10" s="42">
        <v>89319564</v>
      </c>
      <c r="AL10" s="26">
        <v>-4.616407918188159E-2</v>
      </c>
      <c r="AM10" s="52">
        <v>97841481</v>
      </c>
      <c r="AN10" s="56">
        <f t="shared" si="9"/>
        <v>9.5409299131822944E-2</v>
      </c>
    </row>
    <row r="11" spans="2:43" ht="27" customHeight="1" x14ac:dyDescent="0.15">
      <c r="B11" s="110" t="s">
        <v>9</v>
      </c>
      <c r="C11" s="110"/>
      <c r="D11" s="14" t="s">
        <v>27</v>
      </c>
      <c r="E11" s="14" t="s">
        <v>27</v>
      </c>
      <c r="F11" s="14">
        <v>0</v>
      </c>
      <c r="G11" s="14" t="s">
        <v>27</v>
      </c>
      <c r="H11" s="22">
        <v>80111377</v>
      </c>
      <c r="I11" s="14" t="s">
        <v>27</v>
      </c>
      <c r="J11" s="22">
        <v>82982405</v>
      </c>
      <c r="K11" s="26">
        <f t="shared" si="0"/>
        <v>3.5837955949752365E-2</v>
      </c>
      <c r="L11" s="22">
        <v>77742508</v>
      </c>
      <c r="M11" s="26">
        <f t="shared" si="1"/>
        <v>-6.3144675066961531E-2</v>
      </c>
      <c r="N11" s="22">
        <v>81049610</v>
      </c>
      <c r="O11" s="26">
        <f t="shared" si="2"/>
        <v>4.2539173035168965E-2</v>
      </c>
      <c r="P11" s="22">
        <f>70698787+361480</f>
        <v>71060267</v>
      </c>
      <c r="Q11" s="26">
        <f t="shared" si="3"/>
        <v>-0.12324973556319396</v>
      </c>
      <c r="R11" s="22">
        <v>32159</v>
      </c>
      <c r="S11" s="26">
        <v>-0.70388751795513982</v>
      </c>
      <c r="T11" s="36">
        <v>0</v>
      </c>
      <c r="U11" s="37">
        <f t="shared" si="10"/>
        <v>-1</v>
      </c>
      <c r="W11" s="114"/>
      <c r="X11" s="38" t="s">
        <v>0</v>
      </c>
      <c r="Y11" s="22">
        <v>44396813</v>
      </c>
      <c r="Z11" s="26" t="e">
        <f>Y11/#REF!</f>
        <v>#REF!</v>
      </c>
      <c r="AA11" s="22">
        <v>14753172</v>
      </c>
      <c r="AB11" s="26">
        <f t="shared" si="4"/>
        <v>-0.667697498917321</v>
      </c>
      <c r="AC11" s="22">
        <v>8078945</v>
      </c>
      <c r="AD11" s="26">
        <f t="shared" si="5"/>
        <v>-0.45239267867276267</v>
      </c>
      <c r="AE11" s="22">
        <v>9276388</v>
      </c>
      <c r="AF11" s="26">
        <f t="shared" si="6"/>
        <v>0.14821774377718877</v>
      </c>
      <c r="AG11" s="42">
        <v>9033817</v>
      </c>
      <c r="AH11" s="26">
        <f t="shared" si="7"/>
        <v>-2.6149294315847893E-2</v>
      </c>
      <c r="AI11" s="42">
        <v>11280494</v>
      </c>
      <c r="AJ11" s="26">
        <f t="shared" si="8"/>
        <v>0.24869631518991353</v>
      </c>
      <c r="AK11" s="42">
        <v>0</v>
      </c>
      <c r="AL11" s="26">
        <v>-1</v>
      </c>
      <c r="AM11" s="52">
        <v>0</v>
      </c>
      <c r="AN11" s="56" t="str">
        <f>IFERROR(AM11/AK11-1,"－")</f>
        <v>－</v>
      </c>
    </row>
    <row r="12" spans="2:43" ht="27" customHeight="1" x14ac:dyDescent="0.15">
      <c r="B12" s="110" t="s">
        <v>12</v>
      </c>
      <c r="C12" s="110"/>
      <c r="D12" s="22">
        <v>98590214</v>
      </c>
      <c r="E12" s="26" t="e">
        <f>D12/#REF!</f>
        <v>#REF!</v>
      </c>
      <c r="F12" s="22">
        <v>96362081</v>
      </c>
      <c r="G12" s="26" t="e">
        <f>F12/#REF!</f>
        <v>#REF!</v>
      </c>
      <c r="H12" s="22">
        <v>76387742</v>
      </c>
      <c r="I12" s="26">
        <f>(H12/F12)-1</f>
        <v>-0.20728422209976971</v>
      </c>
      <c r="J12" s="22">
        <v>74860567</v>
      </c>
      <c r="K12" s="26">
        <f t="shared" si="0"/>
        <v>-1.9992409253306587E-2</v>
      </c>
      <c r="L12" s="22">
        <v>72780156</v>
      </c>
      <c r="M12" s="26">
        <f t="shared" si="1"/>
        <v>-2.7790478797736107E-2</v>
      </c>
      <c r="N12" s="22">
        <v>78309701</v>
      </c>
      <c r="O12" s="26">
        <f t="shared" si="2"/>
        <v>7.597599818280143E-2</v>
      </c>
      <c r="P12" s="22">
        <f>67297729+782837</f>
        <v>68080566</v>
      </c>
      <c r="Q12" s="26">
        <f t="shared" si="3"/>
        <v>-0.130624110032038</v>
      </c>
      <c r="R12" s="22">
        <v>30457</v>
      </c>
      <c r="S12" s="26">
        <v>-0.6640191503678945</v>
      </c>
      <c r="T12" s="36">
        <v>0</v>
      </c>
      <c r="U12" s="37">
        <f t="shared" si="10"/>
        <v>-1</v>
      </c>
      <c r="W12" s="114"/>
      <c r="X12" s="38" t="s">
        <v>48</v>
      </c>
      <c r="Y12" s="22">
        <v>32101090</v>
      </c>
      <c r="Z12" s="26" t="e">
        <f>Y12/#REF!</f>
        <v>#REF!</v>
      </c>
      <c r="AA12" s="22">
        <v>32631886</v>
      </c>
      <c r="AB12" s="26">
        <f t="shared" si="4"/>
        <v>1.6535139460996495E-2</v>
      </c>
      <c r="AC12" s="22">
        <v>32679723</v>
      </c>
      <c r="AD12" s="26">
        <f t="shared" si="5"/>
        <v>1.4659587864458423E-3</v>
      </c>
      <c r="AE12" s="22">
        <v>31114919</v>
      </c>
      <c r="AF12" s="26">
        <f t="shared" si="6"/>
        <v>-4.7883025201896579E-2</v>
      </c>
      <c r="AG12" s="42">
        <v>27423363</v>
      </c>
      <c r="AH12" s="26">
        <f t="shared" si="7"/>
        <v>-0.11864263570797018</v>
      </c>
      <c r="AI12" s="42">
        <v>27777067</v>
      </c>
      <c r="AJ12" s="26">
        <f t="shared" si="8"/>
        <v>1.2897907525054375E-2</v>
      </c>
      <c r="AK12" s="42">
        <v>33207286</v>
      </c>
      <c r="AL12" s="26">
        <v>4.2630265336394801E-2</v>
      </c>
      <c r="AM12" s="52">
        <v>27167173</v>
      </c>
      <c r="AN12" s="56">
        <f t="shared" si="9"/>
        <v>-0.18189119701019829</v>
      </c>
    </row>
    <row r="13" spans="2:43" ht="27" customHeight="1" x14ac:dyDescent="0.15">
      <c r="B13" s="115" t="s">
        <v>81</v>
      </c>
      <c r="C13" s="116"/>
      <c r="D13" s="14">
        <v>0</v>
      </c>
      <c r="E13" s="26" t="e">
        <f>D13/#REF!</f>
        <v>#REF!</v>
      </c>
      <c r="F13" s="28">
        <v>0</v>
      </c>
      <c r="G13" s="26" t="e">
        <f>F13/#REF!</f>
        <v>#REF!</v>
      </c>
      <c r="H13" s="28">
        <v>0</v>
      </c>
      <c r="I13" s="14" t="s">
        <v>27</v>
      </c>
      <c r="J13" s="22">
        <v>1480000</v>
      </c>
      <c r="K13" s="14" t="s">
        <v>27</v>
      </c>
      <c r="L13" s="22">
        <v>3760000</v>
      </c>
      <c r="M13" s="26">
        <f t="shared" si="1"/>
        <v>1.5405405405405403</v>
      </c>
      <c r="N13" s="22">
        <v>2170000</v>
      </c>
      <c r="O13" s="26">
        <f t="shared" si="2"/>
        <v>-0.4228723404255319</v>
      </c>
      <c r="P13" s="22">
        <v>1109068</v>
      </c>
      <c r="Q13" s="26">
        <f t="shared" si="3"/>
        <v>-0.48890875576036863</v>
      </c>
      <c r="R13" s="22">
        <v>9419000</v>
      </c>
      <c r="S13" s="26">
        <v>-0.85139314000820421</v>
      </c>
      <c r="T13" s="36">
        <v>401000</v>
      </c>
      <c r="U13" s="37">
        <f t="shared" si="10"/>
        <v>-0.95742647839473405</v>
      </c>
      <c r="W13" s="114"/>
      <c r="X13" s="38" t="s">
        <v>37</v>
      </c>
      <c r="Y13" s="22">
        <v>464716496</v>
      </c>
      <c r="Z13" s="26" t="e">
        <f>Y13/#REF!</f>
        <v>#REF!</v>
      </c>
      <c r="AA13" s="22">
        <v>830741643</v>
      </c>
      <c r="AB13" s="26">
        <f t="shared" si="4"/>
        <v>0.78763106141168704</v>
      </c>
      <c r="AC13" s="22">
        <v>927829829</v>
      </c>
      <c r="AD13" s="26">
        <f t="shared" si="5"/>
        <v>0.1168692900110222</v>
      </c>
      <c r="AE13" s="22">
        <v>975353061</v>
      </c>
      <c r="AF13" s="26">
        <f t="shared" si="6"/>
        <v>5.1219771680783177E-2</v>
      </c>
      <c r="AG13" s="42">
        <v>1007596246</v>
      </c>
      <c r="AH13" s="26">
        <f t="shared" si="7"/>
        <v>3.3057962587354828E-2</v>
      </c>
      <c r="AI13" s="42">
        <v>1111594525</v>
      </c>
      <c r="AJ13" s="26">
        <f t="shared" si="8"/>
        <v>0.10321423825550857</v>
      </c>
      <c r="AK13" s="42">
        <v>1228824430</v>
      </c>
      <c r="AL13" s="26">
        <v>4.6356394648125576E-2</v>
      </c>
      <c r="AM13" s="52">
        <v>1305227097</v>
      </c>
      <c r="AN13" s="56">
        <f t="shared" si="9"/>
        <v>6.2175413455932027E-2</v>
      </c>
    </row>
    <row r="14" spans="2:43" ht="27" customHeight="1" x14ac:dyDescent="0.15">
      <c r="B14" s="115" t="s">
        <v>7</v>
      </c>
      <c r="C14" s="116"/>
      <c r="D14" s="22">
        <v>3231925852</v>
      </c>
      <c r="E14" s="26" t="e">
        <f>D14/#REF!</f>
        <v>#REF!</v>
      </c>
      <c r="F14" s="22">
        <v>3383425415</v>
      </c>
      <c r="G14" s="26" t="e">
        <f>F14/#REF!</f>
        <v>#REF!</v>
      </c>
      <c r="H14" s="22">
        <v>1098372000</v>
      </c>
      <c r="I14" s="26">
        <f>(H14/F14)-1</f>
        <v>-0.67536686485521358</v>
      </c>
      <c r="J14" s="22">
        <v>585350000</v>
      </c>
      <c r="K14" s="26">
        <f>J14/H14-1</f>
        <v>-0.46707490722633138</v>
      </c>
      <c r="L14" s="22">
        <v>753499780</v>
      </c>
      <c r="M14" s="26">
        <f t="shared" si="1"/>
        <v>0.2872636542239686</v>
      </c>
      <c r="N14" s="22">
        <v>841917160</v>
      </c>
      <c r="O14" s="26">
        <f t="shared" si="2"/>
        <v>0.11734227712714129</v>
      </c>
      <c r="P14" s="22">
        <v>630000000</v>
      </c>
      <c r="Q14" s="26">
        <f t="shared" si="3"/>
        <v>-0.25170785211219593</v>
      </c>
      <c r="R14" s="22">
        <v>0</v>
      </c>
      <c r="S14" s="26">
        <v>0</v>
      </c>
      <c r="T14" s="36">
        <v>0</v>
      </c>
      <c r="U14" s="37">
        <v>0</v>
      </c>
      <c r="W14" s="114"/>
      <c r="X14" s="38" t="s">
        <v>50</v>
      </c>
      <c r="Y14" s="22">
        <v>276633280</v>
      </c>
      <c r="Z14" s="26" t="e">
        <f>Y14/#REF!</f>
        <v>#REF!</v>
      </c>
      <c r="AA14" s="22">
        <v>106462855</v>
      </c>
      <c r="AB14" s="26">
        <f t="shared" si="4"/>
        <v>-0.61514805810783146</v>
      </c>
      <c r="AC14" s="22">
        <v>60315458</v>
      </c>
      <c r="AD14" s="26">
        <f t="shared" si="5"/>
        <v>-0.43346007393846431</v>
      </c>
      <c r="AE14" s="22">
        <v>84155881</v>
      </c>
      <c r="AF14" s="26">
        <f t="shared" si="6"/>
        <v>0.39526223940801386</v>
      </c>
      <c r="AG14" s="42">
        <v>77207878</v>
      </c>
      <c r="AH14" s="26">
        <f t="shared" si="7"/>
        <v>-8.2561110613291522E-2</v>
      </c>
      <c r="AI14" s="42">
        <v>79080740</v>
      </c>
      <c r="AJ14" s="26">
        <f t="shared" si="8"/>
        <v>2.425739508084912E-2</v>
      </c>
      <c r="AK14" s="42">
        <v>0</v>
      </c>
      <c r="AL14" s="26">
        <v>-1</v>
      </c>
      <c r="AM14" s="52">
        <v>0</v>
      </c>
      <c r="AN14" s="56" t="str">
        <f>IFERROR(AM14/AK14-1,"－")</f>
        <v>－</v>
      </c>
    </row>
    <row r="15" spans="2:43" ht="27" customHeight="1" x14ac:dyDescent="0.15">
      <c r="B15" s="115" t="s">
        <v>14</v>
      </c>
      <c r="C15" s="116"/>
      <c r="D15" s="22">
        <v>699522784</v>
      </c>
      <c r="E15" s="26" t="e">
        <f>D15/#REF!</f>
        <v>#REF!</v>
      </c>
      <c r="F15" s="22">
        <v>716797360</v>
      </c>
      <c r="G15" s="26" t="e">
        <f>F15/#REF!</f>
        <v>#REF!</v>
      </c>
      <c r="H15" s="22">
        <v>703034419</v>
      </c>
      <c r="I15" s="26">
        <f>(H15/F15)-1</f>
        <v>-1.920060224552167E-2</v>
      </c>
      <c r="J15" s="22">
        <v>706566842</v>
      </c>
      <c r="K15" s="26">
        <f>J15/H15-1</f>
        <v>5.0245377815563153E-3</v>
      </c>
      <c r="L15" s="22">
        <v>646986824</v>
      </c>
      <c r="M15" s="26">
        <f t="shared" si="1"/>
        <v>-8.4323257841188104E-2</v>
      </c>
      <c r="N15" s="22">
        <v>679189516</v>
      </c>
      <c r="O15" s="26">
        <f t="shared" si="2"/>
        <v>4.9773335105816718E-2</v>
      </c>
      <c r="P15" s="22">
        <v>936064233</v>
      </c>
      <c r="Q15" s="26">
        <f t="shared" si="3"/>
        <v>0.37820771809440012</v>
      </c>
      <c r="R15" s="22">
        <v>10956334589</v>
      </c>
      <c r="S15" s="26">
        <v>4.5964914065995677E-2</v>
      </c>
      <c r="T15" s="36">
        <v>11156030599</v>
      </c>
      <c r="U15" s="37">
        <f>T15/R15-1</f>
        <v>1.8226534465321187E-2</v>
      </c>
      <c r="W15" s="114"/>
      <c r="X15" s="38" t="s">
        <v>51</v>
      </c>
      <c r="Y15" s="14" t="s">
        <v>6</v>
      </c>
      <c r="Z15" s="14" t="s">
        <v>6</v>
      </c>
      <c r="AA15" s="14" t="s">
        <v>6</v>
      </c>
      <c r="AB15" s="14" t="s">
        <v>6</v>
      </c>
      <c r="AC15" s="22">
        <v>126060</v>
      </c>
      <c r="AD15" s="14" t="s">
        <v>6</v>
      </c>
      <c r="AE15" s="22">
        <v>292955</v>
      </c>
      <c r="AF15" s="26">
        <f t="shared" si="6"/>
        <v>1.3239330477550371</v>
      </c>
      <c r="AG15" s="42">
        <v>11361</v>
      </c>
      <c r="AH15" s="26">
        <f t="shared" si="7"/>
        <v>-0.9612192998924749</v>
      </c>
      <c r="AI15" s="42">
        <v>472177</v>
      </c>
      <c r="AJ15" s="26">
        <f t="shared" si="8"/>
        <v>40.56121820262301</v>
      </c>
      <c r="AK15" s="42">
        <v>1354560</v>
      </c>
      <c r="AL15" s="26">
        <v>2.2122175057506701</v>
      </c>
      <c r="AM15" s="52">
        <v>1053763</v>
      </c>
      <c r="AN15" s="56">
        <f t="shared" si="9"/>
        <v>-0.2220625147649421</v>
      </c>
      <c r="AP15" s="125">
        <f>AM24/35773</f>
        <v>6669.7788835155006</v>
      </c>
      <c r="AQ15" s="125"/>
    </row>
    <row r="16" spans="2:43" ht="27" customHeight="1" x14ac:dyDescent="0.15">
      <c r="B16" s="111" t="s">
        <v>39</v>
      </c>
      <c r="C16" s="16" t="s">
        <v>95</v>
      </c>
      <c r="D16" s="22"/>
      <c r="E16" s="26"/>
      <c r="F16" s="22"/>
      <c r="G16" s="26"/>
      <c r="H16" s="22"/>
      <c r="I16" s="26"/>
      <c r="J16" s="22"/>
      <c r="K16" s="26"/>
      <c r="L16" s="22"/>
      <c r="M16" s="26"/>
      <c r="N16" s="22"/>
      <c r="O16" s="26"/>
      <c r="P16" s="22"/>
      <c r="Q16" s="26"/>
      <c r="R16" s="22">
        <v>0</v>
      </c>
      <c r="S16" s="26">
        <v>0</v>
      </c>
      <c r="T16" s="36">
        <v>163817000</v>
      </c>
      <c r="U16" s="37">
        <v>0</v>
      </c>
      <c r="W16" s="114"/>
      <c r="X16" s="38" t="s">
        <v>53</v>
      </c>
      <c r="Y16" s="22">
        <v>64700000</v>
      </c>
      <c r="Z16" s="26" t="e">
        <f>Y16/#REF!</f>
        <v>#REF!</v>
      </c>
      <c r="AA16" s="22">
        <v>69440000</v>
      </c>
      <c r="AB16" s="26">
        <f>AA16/Y16-1</f>
        <v>7.3261205564142173E-2</v>
      </c>
      <c r="AC16" s="22">
        <v>72814930</v>
      </c>
      <c r="AD16" s="26">
        <f>AC16/AA16-1</f>
        <v>4.8602102534562208E-2</v>
      </c>
      <c r="AE16" s="22">
        <v>72056380</v>
      </c>
      <c r="AF16" s="26">
        <f t="shared" si="6"/>
        <v>-1.0417506409743149E-2</v>
      </c>
      <c r="AG16" s="42">
        <v>76105311</v>
      </c>
      <c r="AH16" s="26">
        <f t="shared" si="7"/>
        <v>5.6191151984043675E-2</v>
      </c>
      <c r="AI16" s="42">
        <v>82647790</v>
      </c>
      <c r="AJ16" s="26">
        <f t="shared" si="8"/>
        <v>8.5966129223228549E-2</v>
      </c>
      <c r="AK16" s="42">
        <v>44455580</v>
      </c>
      <c r="AL16" s="26">
        <v>-4.1786859362959894E-2</v>
      </c>
      <c r="AM16" s="52">
        <f>30729010+14280</f>
        <v>30743290</v>
      </c>
      <c r="AN16" s="56">
        <f t="shared" si="9"/>
        <v>-0.30844924304215582</v>
      </c>
    </row>
    <row r="17" spans="2:40" ht="27" customHeight="1" x14ac:dyDescent="0.15">
      <c r="B17" s="112"/>
      <c r="C17" s="17" t="s">
        <v>18</v>
      </c>
      <c r="D17" s="23">
        <v>681399200</v>
      </c>
      <c r="E17" s="26" t="e">
        <f>D17/#REF!</f>
        <v>#REF!</v>
      </c>
      <c r="F17" s="22">
        <v>1193484690</v>
      </c>
      <c r="G17" s="26" t="e">
        <f>F17/#REF!</f>
        <v>#REF!</v>
      </c>
      <c r="H17" s="22">
        <v>1399048800</v>
      </c>
      <c r="I17" s="26">
        <f t="shared" ref="I17:I25" si="11">(H17/F17)-1</f>
        <v>0.17223858146014415</v>
      </c>
      <c r="J17" s="22">
        <v>1448557354</v>
      </c>
      <c r="K17" s="26">
        <f t="shared" ref="K17:K25" si="12">J17/H17-1</f>
        <v>3.5387295997108881E-2</v>
      </c>
      <c r="L17" s="22">
        <v>1344858404</v>
      </c>
      <c r="M17" s="26">
        <f t="shared" ref="M17:M25" si="13">L17/J17-1</f>
        <v>-7.1587741910010716E-2</v>
      </c>
      <c r="N17" s="22">
        <v>1408356987</v>
      </c>
      <c r="O17" s="26">
        <f t="shared" ref="O17:O25" si="14">N17/L17-1</f>
        <v>4.7215813063395284E-2</v>
      </c>
      <c r="P17" s="22">
        <v>1587029274</v>
      </c>
      <c r="Q17" s="26">
        <f t="shared" ref="Q17:Q25" si="15">P17/N17-1</f>
        <v>0.12686576532033778</v>
      </c>
      <c r="R17" s="22">
        <v>732793000</v>
      </c>
      <c r="S17" s="26">
        <v>8.9838143807063453E-2</v>
      </c>
      <c r="T17" s="36">
        <f>729384537+8701777</f>
        <v>738086314</v>
      </c>
      <c r="U17" s="37">
        <f t="shared" ref="U17:U24" si="16">T17/R17-1</f>
        <v>7.2234778443571734E-3</v>
      </c>
      <c r="W17" s="114"/>
      <c r="X17" s="38" t="s">
        <v>52</v>
      </c>
      <c r="Y17" s="22">
        <v>61180000</v>
      </c>
      <c r="Z17" s="26" t="e">
        <f>Y17/#REF!</f>
        <v>#REF!</v>
      </c>
      <c r="AA17" s="22">
        <v>14430000</v>
      </c>
      <c r="AB17" s="26">
        <f>AA17/Y17-1</f>
        <v>-0.7641386073880353</v>
      </c>
      <c r="AC17" s="22">
        <v>12800000</v>
      </c>
      <c r="AD17" s="26">
        <f>AC17/AA17-1</f>
        <v>-0.11295911295911298</v>
      </c>
      <c r="AE17" s="22">
        <v>13900000</v>
      </c>
      <c r="AF17" s="26">
        <f t="shared" si="6"/>
        <v>8.59375E-2</v>
      </c>
      <c r="AG17" s="42">
        <v>13200000</v>
      </c>
      <c r="AH17" s="26">
        <f t="shared" si="7"/>
        <v>-5.0359712230215847E-2</v>
      </c>
      <c r="AI17" s="42">
        <v>13200000</v>
      </c>
      <c r="AJ17" s="26">
        <f t="shared" si="8"/>
        <v>0</v>
      </c>
      <c r="AK17" s="42">
        <v>9600000</v>
      </c>
      <c r="AL17" s="26">
        <v>-8.1339712918660267E-2</v>
      </c>
      <c r="AM17" s="52">
        <v>10050000</v>
      </c>
      <c r="AN17" s="56">
        <f t="shared" si="9"/>
        <v>4.6875E-2</v>
      </c>
    </row>
    <row r="18" spans="2:40" ht="27" customHeight="1" x14ac:dyDescent="0.15">
      <c r="B18" s="112"/>
      <c r="C18" s="18" t="s">
        <v>2</v>
      </c>
      <c r="D18" s="22">
        <v>363432355</v>
      </c>
      <c r="E18" s="26" t="e">
        <f>D18/#REF!</f>
        <v>#REF!</v>
      </c>
      <c r="F18" s="22">
        <v>392520721</v>
      </c>
      <c r="G18" s="26" t="e">
        <f>F18/#REF!</f>
        <v>#REF!</v>
      </c>
      <c r="H18" s="22">
        <v>233176204</v>
      </c>
      <c r="I18" s="26">
        <f t="shared" si="11"/>
        <v>-0.4059518605643242</v>
      </c>
      <c r="J18" s="22">
        <v>242179203</v>
      </c>
      <c r="K18" s="26">
        <f t="shared" si="12"/>
        <v>3.8610282033753274E-2</v>
      </c>
      <c r="L18" s="22">
        <v>271403331</v>
      </c>
      <c r="M18" s="26">
        <f t="shared" si="13"/>
        <v>0.12067150126016402</v>
      </c>
      <c r="N18" s="22">
        <v>286529811</v>
      </c>
      <c r="O18" s="26">
        <f t="shared" si="14"/>
        <v>5.5734319635155849E-2</v>
      </c>
      <c r="P18" s="22">
        <v>291917533</v>
      </c>
      <c r="Q18" s="26">
        <f t="shared" si="15"/>
        <v>1.8803355857446968E-2</v>
      </c>
      <c r="R18" s="22">
        <v>254542000</v>
      </c>
      <c r="S18" s="26">
        <v>0.28642327208037677</v>
      </c>
      <c r="T18" s="36">
        <v>260027272</v>
      </c>
      <c r="U18" s="37">
        <f t="shared" si="16"/>
        <v>2.1549575315664926E-2</v>
      </c>
      <c r="W18" s="114"/>
      <c r="X18" s="38" t="s">
        <v>54</v>
      </c>
      <c r="Y18" s="28">
        <v>0</v>
      </c>
      <c r="Z18" s="26" t="e">
        <f>Y18/#REF!</f>
        <v>#REF!</v>
      </c>
      <c r="AA18" s="28">
        <v>0</v>
      </c>
      <c r="AB18" s="14" t="s">
        <v>6</v>
      </c>
      <c r="AC18" s="28">
        <v>0</v>
      </c>
      <c r="AD18" s="14" t="s">
        <v>6</v>
      </c>
      <c r="AE18" s="22">
        <v>22120</v>
      </c>
      <c r="AF18" s="14" t="s">
        <v>6</v>
      </c>
      <c r="AG18" s="42">
        <v>0</v>
      </c>
      <c r="AH18" s="26">
        <f t="shared" si="7"/>
        <v>-1</v>
      </c>
      <c r="AI18" s="42">
        <v>0</v>
      </c>
      <c r="AJ18" s="14" t="s">
        <v>6</v>
      </c>
      <c r="AK18" s="42">
        <v>0</v>
      </c>
      <c r="AL18" s="26">
        <v>-1</v>
      </c>
      <c r="AM18" s="52">
        <v>0</v>
      </c>
      <c r="AN18" s="56" t="str">
        <f>IFERROR(AM18/AK18-1,"－")</f>
        <v>－</v>
      </c>
    </row>
    <row r="19" spans="2:40" ht="27" customHeight="1" x14ac:dyDescent="0.15">
      <c r="B19" s="112"/>
      <c r="C19" s="18" t="s">
        <v>19</v>
      </c>
      <c r="D19" s="22">
        <v>236468000</v>
      </c>
      <c r="E19" s="26" t="e">
        <f>D19/#REF!</f>
        <v>#REF!</v>
      </c>
      <c r="F19" s="22">
        <v>284658000</v>
      </c>
      <c r="G19" s="26" t="e">
        <f>F19/#REF!</f>
        <v>#REF!</v>
      </c>
      <c r="H19" s="22">
        <v>226304000</v>
      </c>
      <c r="I19" s="26">
        <f t="shared" si="11"/>
        <v>-0.20499687344111184</v>
      </c>
      <c r="J19" s="22">
        <v>224924000</v>
      </c>
      <c r="K19" s="26">
        <f t="shared" si="12"/>
        <v>-6.0979920814480115E-3</v>
      </c>
      <c r="L19" s="22">
        <v>209239000</v>
      </c>
      <c r="M19" s="26">
        <f t="shared" si="13"/>
        <v>-6.9734665931603601E-2</v>
      </c>
      <c r="N19" s="22">
        <v>344580000</v>
      </c>
      <c r="O19" s="26">
        <f t="shared" si="14"/>
        <v>0.64682492269605563</v>
      </c>
      <c r="P19" s="22">
        <v>241687000</v>
      </c>
      <c r="Q19" s="26">
        <f t="shared" si="15"/>
        <v>-0.29860409774217889</v>
      </c>
      <c r="R19" s="22">
        <v>33600000</v>
      </c>
      <c r="S19" s="26">
        <v>0</v>
      </c>
      <c r="T19" s="36">
        <v>25200000</v>
      </c>
      <c r="U19" s="37">
        <f t="shared" si="16"/>
        <v>-0.25</v>
      </c>
      <c r="W19" s="82"/>
      <c r="X19" s="84" t="s">
        <v>97</v>
      </c>
      <c r="Y19" s="85"/>
      <c r="Z19" s="86"/>
      <c r="AA19" s="85"/>
      <c r="AB19" s="87"/>
      <c r="AC19" s="85"/>
      <c r="AD19" s="87"/>
      <c r="AE19" s="88"/>
      <c r="AF19" s="87"/>
      <c r="AG19" s="89"/>
      <c r="AH19" s="86"/>
      <c r="AI19" s="89"/>
      <c r="AJ19" s="87"/>
      <c r="AK19" s="89">
        <v>822760</v>
      </c>
      <c r="AL19" s="86">
        <v>1</v>
      </c>
      <c r="AM19" s="90">
        <v>1940481</v>
      </c>
      <c r="AN19" s="56">
        <v>1</v>
      </c>
    </row>
    <row r="20" spans="2:40" ht="27" customHeight="1" x14ac:dyDescent="0.15">
      <c r="B20" s="112"/>
      <c r="C20" s="18" t="s">
        <v>20</v>
      </c>
      <c r="D20" s="22">
        <v>43333000</v>
      </c>
      <c r="E20" s="26" t="e">
        <f>D20/#REF!</f>
        <v>#REF!</v>
      </c>
      <c r="F20" s="22">
        <v>49000000</v>
      </c>
      <c r="G20" s="26" t="e">
        <f>F20/#REF!</f>
        <v>#REF!</v>
      </c>
      <c r="H20" s="22">
        <v>49000000</v>
      </c>
      <c r="I20" s="26">
        <f t="shared" si="11"/>
        <v>0</v>
      </c>
      <c r="J20" s="22">
        <v>54640000</v>
      </c>
      <c r="K20" s="26">
        <f t="shared" si="12"/>
        <v>0.11510204081632658</v>
      </c>
      <c r="L20" s="22">
        <v>50600000</v>
      </c>
      <c r="M20" s="26">
        <f t="shared" si="13"/>
        <v>-7.3938506588579811E-2</v>
      </c>
      <c r="N20" s="22">
        <v>53200000</v>
      </c>
      <c r="O20" s="26">
        <f t="shared" si="14"/>
        <v>5.1383399209486091E-2</v>
      </c>
      <c r="P20" s="22">
        <v>53200000</v>
      </c>
      <c r="Q20" s="26">
        <f t="shared" si="15"/>
        <v>0</v>
      </c>
      <c r="R20" s="22">
        <v>42641000</v>
      </c>
      <c r="S20" s="26">
        <v>-6.4582647800811688E-2</v>
      </c>
      <c r="T20" s="36">
        <v>31980750</v>
      </c>
      <c r="U20" s="37">
        <f t="shared" si="16"/>
        <v>-0.25</v>
      </c>
      <c r="W20" s="39"/>
      <c r="X20" s="38" t="s">
        <v>55</v>
      </c>
      <c r="Y20" s="22">
        <f>SUM(Y7:Y18)</f>
        <v>10933380690</v>
      </c>
      <c r="Z20" s="26" t="e">
        <f>Y20/#REF!</f>
        <v>#REF!</v>
      </c>
      <c r="AA20" s="22">
        <f>SUM(AA7:AA18)</f>
        <v>11490610389</v>
      </c>
      <c r="AB20" s="26">
        <f>AA20/Y20-1</f>
        <v>5.0965910252229518E-2</v>
      </c>
      <c r="AC20" s="22">
        <f>SUM(AC7:AC18)</f>
        <v>11534950112</v>
      </c>
      <c r="AD20" s="26">
        <f>AC20/AA20-1</f>
        <v>3.8587787331512136E-3</v>
      </c>
      <c r="AE20" s="22">
        <f>SUM(AE7:AE18)</f>
        <v>11906805596</v>
      </c>
      <c r="AF20" s="26">
        <f>AE20/AC20-1</f>
        <v>3.2237285847743102E-2</v>
      </c>
      <c r="AG20" s="42">
        <f>SUM(AG7:AG18)</f>
        <v>12238927394</v>
      </c>
      <c r="AH20" s="26">
        <f t="shared" si="7"/>
        <v>2.7893442562930026E-2</v>
      </c>
      <c r="AI20" s="42">
        <f>SUM(AI7:AI18)</f>
        <v>12639299159</v>
      </c>
      <c r="AJ20" s="26">
        <f>AI20/AG20-1</f>
        <v>3.2712978197442233E-2</v>
      </c>
      <c r="AK20" s="42">
        <v>10799087964</v>
      </c>
      <c r="AL20" s="26">
        <v>5.0695900792020243E-2</v>
      </c>
      <c r="AM20" s="52">
        <f>SUM(AM8:AM19)</f>
        <v>10960979415</v>
      </c>
      <c r="AN20" s="56">
        <f t="shared" ref="AN20:AN26" si="17">AM20/AK20-1</f>
        <v>1.4991215141471503E-2</v>
      </c>
    </row>
    <row r="21" spans="2:40" ht="27" customHeight="1" x14ac:dyDescent="0.15">
      <c r="B21" s="112"/>
      <c r="C21" s="19" t="s">
        <v>21</v>
      </c>
      <c r="D21" s="24">
        <v>86854116</v>
      </c>
      <c r="E21" s="26" t="e">
        <f>D21/#REF!</f>
        <v>#REF!</v>
      </c>
      <c r="F21" s="22">
        <v>86675074</v>
      </c>
      <c r="G21" s="26" t="e">
        <f>F21/#REF!</f>
        <v>#REF!</v>
      </c>
      <c r="H21" s="22">
        <v>84446000</v>
      </c>
      <c r="I21" s="26">
        <f t="shared" si="11"/>
        <v>-2.5717589811345309E-2</v>
      </c>
      <c r="J21" s="22">
        <v>80000000</v>
      </c>
      <c r="K21" s="26">
        <f t="shared" si="12"/>
        <v>-5.2649030149444664E-2</v>
      </c>
      <c r="L21" s="22">
        <v>70100000</v>
      </c>
      <c r="M21" s="26">
        <f t="shared" si="13"/>
        <v>-0.12375000000000003</v>
      </c>
      <c r="N21" s="22">
        <v>70580000</v>
      </c>
      <c r="O21" s="26">
        <f t="shared" si="14"/>
        <v>6.8473609129815483E-3</v>
      </c>
      <c r="P21" s="22">
        <v>70661264</v>
      </c>
      <c r="Q21" s="26">
        <f t="shared" si="15"/>
        <v>1.1513743270048504E-3</v>
      </c>
      <c r="R21" s="22">
        <v>333939000</v>
      </c>
      <c r="S21" s="26">
        <v>-0.3914939366054101</v>
      </c>
      <c r="T21" s="36">
        <v>256192000</v>
      </c>
      <c r="U21" s="37">
        <f t="shared" si="16"/>
        <v>-0.23281796974896618</v>
      </c>
      <c r="W21" s="118" t="s">
        <v>90</v>
      </c>
      <c r="X21" s="119"/>
      <c r="Y21" s="22"/>
      <c r="Z21" s="26"/>
      <c r="AA21" s="22"/>
      <c r="AB21" s="26"/>
      <c r="AC21" s="22"/>
      <c r="AD21" s="26"/>
      <c r="AE21" s="22"/>
      <c r="AF21" s="26"/>
      <c r="AG21" s="42"/>
      <c r="AH21" s="26"/>
      <c r="AI21" s="42"/>
      <c r="AJ21" s="26"/>
      <c r="AK21" s="42">
        <v>4949436074</v>
      </c>
      <c r="AL21" s="26">
        <v>-1.4289817461010768E-2</v>
      </c>
      <c r="AM21" s="52">
        <v>5113975717</v>
      </c>
      <c r="AN21" s="56">
        <f t="shared" si="17"/>
        <v>3.3244119237006986E-2</v>
      </c>
    </row>
    <row r="22" spans="2:40" ht="27" customHeight="1" x14ac:dyDescent="0.15">
      <c r="B22" s="120" t="s">
        <v>23</v>
      </c>
      <c r="C22" s="121"/>
      <c r="D22" s="122"/>
      <c r="E22" s="27" t="e">
        <f>D22/#REF!</f>
        <v>#REF!</v>
      </c>
      <c r="F22" s="22">
        <v>540000000</v>
      </c>
      <c r="G22" s="26" t="e">
        <f>F22/#REF!</f>
        <v>#REF!</v>
      </c>
      <c r="H22" s="22">
        <v>1047600000</v>
      </c>
      <c r="I22" s="26">
        <f t="shared" si="11"/>
        <v>0.94</v>
      </c>
      <c r="J22" s="22">
        <v>1359270000</v>
      </c>
      <c r="K22" s="26">
        <f t="shared" si="12"/>
        <v>0.29750859106529215</v>
      </c>
      <c r="L22" s="22">
        <v>531295000</v>
      </c>
      <c r="M22" s="26">
        <f t="shared" si="13"/>
        <v>-0.60913210767544346</v>
      </c>
      <c r="N22" s="22">
        <v>511310000</v>
      </c>
      <c r="O22" s="26">
        <f t="shared" si="14"/>
        <v>-3.7615637263667123E-2</v>
      </c>
      <c r="P22" s="22">
        <v>947732000</v>
      </c>
      <c r="Q22" s="26">
        <f t="shared" si="15"/>
        <v>0.8535369932135104</v>
      </c>
      <c r="R22" s="22">
        <v>405653516</v>
      </c>
      <c r="S22" s="26">
        <v>3.5738939280965303</v>
      </c>
      <c r="T22" s="36">
        <v>238588455</v>
      </c>
      <c r="U22" s="37">
        <f t="shared" si="16"/>
        <v>-0.41184176744569367</v>
      </c>
      <c r="W22" s="115" t="s">
        <v>16</v>
      </c>
      <c r="X22" s="116"/>
      <c r="Y22" s="22">
        <v>1260085736</v>
      </c>
      <c r="Z22" s="26" t="e">
        <f>Y22/#REF!</f>
        <v>#REF!</v>
      </c>
      <c r="AA22" s="22">
        <v>1367561329</v>
      </c>
      <c r="AB22" s="26">
        <f>AA22/Y22-1</f>
        <v>8.5292286016322327E-2</v>
      </c>
      <c r="AC22" s="22">
        <v>1458981542</v>
      </c>
      <c r="AD22" s="26">
        <f>AC22/AA22-1</f>
        <v>6.6849077303793747E-2</v>
      </c>
      <c r="AE22" s="22">
        <v>1523057271</v>
      </c>
      <c r="AF22" s="26">
        <f>AE22/AC22-1</f>
        <v>4.3918121755100348E-2</v>
      </c>
      <c r="AG22" s="42">
        <v>1589237096</v>
      </c>
      <c r="AH22" s="26">
        <f>AG22/AE22-1</f>
        <v>4.3451960907910037E-2</v>
      </c>
      <c r="AI22" s="42">
        <v>1577528952</v>
      </c>
      <c r="AJ22" s="26">
        <f>AI22/AG22-1</f>
        <v>-7.3671474378924628E-3</v>
      </c>
      <c r="AK22" s="42">
        <v>238</v>
      </c>
      <c r="AL22" s="26">
        <v>-0.86081871345029237</v>
      </c>
      <c r="AM22" s="52">
        <v>228</v>
      </c>
      <c r="AN22" s="56">
        <f t="shared" si="17"/>
        <v>-4.2016806722689037E-2</v>
      </c>
    </row>
    <row r="23" spans="2:40" ht="27" customHeight="1" x14ac:dyDescent="0.15">
      <c r="B23" s="115" t="s">
        <v>3</v>
      </c>
      <c r="C23" s="116"/>
      <c r="D23" s="25">
        <v>155104940</v>
      </c>
      <c r="E23" s="26" t="e">
        <f>D23/#REF!</f>
        <v>#REF!</v>
      </c>
      <c r="F23" s="22">
        <v>285335974</v>
      </c>
      <c r="G23" s="26" t="e">
        <f>F23/#REF!</f>
        <v>#REF!</v>
      </c>
      <c r="H23" s="22">
        <v>63759081</v>
      </c>
      <c r="I23" s="26">
        <f t="shared" si="11"/>
        <v>-0.77654734485039034</v>
      </c>
      <c r="J23" s="22">
        <v>45867555</v>
      </c>
      <c r="K23" s="26">
        <f t="shared" si="12"/>
        <v>-0.28061141596441763</v>
      </c>
      <c r="L23" s="22">
        <v>328209659</v>
      </c>
      <c r="M23" s="26">
        <f t="shared" si="13"/>
        <v>6.155595256821516</v>
      </c>
      <c r="N23" s="22">
        <v>400536751</v>
      </c>
      <c r="O23" s="26">
        <f t="shared" si="14"/>
        <v>0.22036856630109103</v>
      </c>
      <c r="P23" s="22">
        <v>530566805</v>
      </c>
      <c r="Q23" s="26">
        <f t="shared" si="15"/>
        <v>0.3246395085478686</v>
      </c>
      <c r="R23" s="22">
        <v>24446704</v>
      </c>
      <c r="S23" s="26">
        <v>-0.70938680801271892</v>
      </c>
      <c r="T23" s="36">
        <v>18381260</v>
      </c>
      <c r="U23" s="37">
        <f t="shared" si="16"/>
        <v>-0.24810886571866697</v>
      </c>
      <c r="W23" s="115" t="s">
        <v>41</v>
      </c>
      <c r="X23" s="116"/>
      <c r="Y23" s="22">
        <v>41958396</v>
      </c>
      <c r="Z23" s="26" t="e">
        <f>Y23/#REF!</f>
        <v>#REF!</v>
      </c>
      <c r="AA23" s="22">
        <v>112765410</v>
      </c>
      <c r="AB23" s="26">
        <f>AA23/Y23-1</f>
        <v>1.6875529274283982</v>
      </c>
      <c r="AC23" s="22">
        <v>143486519</v>
      </c>
      <c r="AD23" s="26">
        <f>AC23/AA23-1</f>
        <v>0.27243379862672423</v>
      </c>
      <c r="AE23" s="22">
        <v>121574008</v>
      </c>
      <c r="AF23" s="26">
        <f>AE23/AC23-1</f>
        <v>-0.15271477176193815</v>
      </c>
      <c r="AG23" s="42">
        <v>121589482</v>
      </c>
      <c r="AH23" s="26">
        <f>AG23/AE23-1</f>
        <v>1.2728049567956035E-4</v>
      </c>
      <c r="AI23" s="42">
        <v>153170101</v>
      </c>
      <c r="AJ23" s="26">
        <f>AI23/AG23-1</f>
        <v>0.25973150374964171</v>
      </c>
      <c r="AK23" s="42">
        <v>143213268</v>
      </c>
      <c r="AL23" s="26">
        <v>0.35598068281485618</v>
      </c>
      <c r="AM23" s="52">
        <v>137358401</v>
      </c>
      <c r="AN23" s="56">
        <f t="shared" si="17"/>
        <v>-4.0882154857327935E-2</v>
      </c>
    </row>
    <row r="24" spans="2:40" ht="27" customHeight="1" x14ac:dyDescent="0.15">
      <c r="B24" s="115" t="s">
        <v>25</v>
      </c>
      <c r="C24" s="116"/>
      <c r="D24" s="22">
        <v>25092230</v>
      </c>
      <c r="E24" s="26" t="e">
        <f>D24/#REF!</f>
        <v>#REF!</v>
      </c>
      <c r="F24" s="22">
        <v>26340918</v>
      </c>
      <c r="G24" s="26" t="e">
        <f>F24/#REF!</f>
        <v>#REF!</v>
      </c>
      <c r="H24" s="22">
        <v>110702278</v>
      </c>
      <c r="I24" s="26">
        <f t="shared" si="11"/>
        <v>3.2026734983192311</v>
      </c>
      <c r="J24" s="22">
        <v>24798282</v>
      </c>
      <c r="K24" s="26">
        <f t="shared" si="12"/>
        <v>-0.77599122214991811</v>
      </c>
      <c r="L24" s="22">
        <v>23906116</v>
      </c>
      <c r="M24" s="26">
        <f t="shared" si="13"/>
        <v>-3.597692775652761E-2</v>
      </c>
      <c r="N24" s="22">
        <v>29302639</v>
      </c>
      <c r="O24" s="26">
        <f t="shared" si="14"/>
        <v>0.22573817511803251</v>
      </c>
      <c r="P24" s="22">
        <f>24390837+238+198000+791068</f>
        <v>25380143</v>
      </c>
      <c r="Q24" s="26">
        <f t="shared" si="15"/>
        <v>-0.13386152694301701</v>
      </c>
      <c r="R24" s="94">
        <f>SUM(R7:R23)</f>
        <v>16857063398</v>
      </c>
      <c r="S24" s="26">
        <v>4.5459051124404182E-2</v>
      </c>
      <c r="T24" s="93">
        <f>SUM(T7:T23)</f>
        <v>16906485540</v>
      </c>
      <c r="U24" s="37">
        <f t="shared" si="16"/>
        <v>2.93183580278078E-3</v>
      </c>
      <c r="W24" s="115" t="s">
        <v>91</v>
      </c>
      <c r="X24" s="116"/>
      <c r="Y24" s="22">
        <v>67070630</v>
      </c>
      <c r="Z24" s="26" t="e">
        <f>Y24/#REF!</f>
        <v>#REF!</v>
      </c>
      <c r="AA24" s="22">
        <v>79454407</v>
      </c>
      <c r="AB24" s="26">
        <f>AA24/Y24-1</f>
        <v>0.18463785117271159</v>
      </c>
      <c r="AC24" s="22">
        <v>87152493</v>
      </c>
      <c r="AD24" s="26">
        <f>AC24/AA24-1</f>
        <v>9.688683473529669E-2</v>
      </c>
      <c r="AE24" s="22">
        <v>111499022</v>
      </c>
      <c r="AF24" s="26">
        <f>AE24/AC24-1</f>
        <v>0.27935550851081214</v>
      </c>
      <c r="AG24" s="42">
        <v>123701199</v>
      </c>
      <c r="AH24" s="26">
        <f>AG24/AE24-1</f>
        <v>0.10943752493183312</v>
      </c>
      <c r="AI24" s="42">
        <f>238+225653396</f>
        <v>225653634</v>
      </c>
      <c r="AJ24" s="26">
        <f>AI24/AG24-1</f>
        <v>0.82418307845181027</v>
      </c>
      <c r="AK24" s="45">
        <v>471038455</v>
      </c>
      <c r="AL24" s="47">
        <v>8.4203617635573433</v>
      </c>
      <c r="AM24" s="53">
        <v>238598000</v>
      </c>
      <c r="AN24" s="99">
        <f t="shared" si="17"/>
        <v>-0.49346386167133638</v>
      </c>
    </row>
    <row r="25" spans="2:40" ht="27" customHeight="1" x14ac:dyDescent="0.15">
      <c r="B25" s="117"/>
      <c r="C25" s="117"/>
      <c r="D25" s="95">
        <f>SUM(D3:D24)</f>
        <v>11516689757</v>
      </c>
      <c r="E25" s="26" t="e">
        <f>SUM(E3:E24)</f>
        <v>#REF!</v>
      </c>
      <c r="F25" s="22">
        <f>SUM(F3:F24)</f>
        <v>13131837416</v>
      </c>
      <c r="G25" s="26" t="e">
        <f>SUM(G3:G24)</f>
        <v>#REF!</v>
      </c>
      <c r="H25" s="22">
        <f>SUM(H3:H24)</f>
        <v>9494661133</v>
      </c>
      <c r="I25" s="26">
        <f t="shared" si="11"/>
        <v>-0.27697390454807314</v>
      </c>
      <c r="J25" s="22">
        <f>SUM(J3:J24)</f>
        <v>9288565198</v>
      </c>
      <c r="K25" s="26">
        <f t="shared" si="12"/>
        <v>-2.1706507700805178E-2</v>
      </c>
      <c r="L25" s="22">
        <f>SUM(L3:L24)</f>
        <v>8730527784</v>
      </c>
      <c r="M25" s="26">
        <f t="shared" si="13"/>
        <v>-6.0077891698510744E-2</v>
      </c>
      <c r="N25" s="22">
        <f>SUM(N3:N24)</f>
        <v>9386431262</v>
      </c>
      <c r="O25" s="26">
        <f t="shared" si="14"/>
        <v>7.5127586123950207E-2</v>
      </c>
      <c r="P25" s="22">
        <f>SUM(P3:P24)</f>
        <v>9944926758</v>
      </c>
      <c r="Q25" s="26">
        <f t="shared" si="15"/>
        <v>5.9500302128777216E-2</v>
      </c>
      <c r="T25" s="96"/>
      <c r="U25" s="97"/>
      <c r="W25" s="115" t="s">
        <v>61</v>
      </c>
      <c r="X25" s="116"/>
      <c r="Y25" s="22">
        <v>67070630</v>
      </c>
      <c r="Z25" s="26" t="e">
        <f>Y25/#REF!</f>
        <v>#REF!</v>
      </c>
      <c r="AA25" s="22">
        <v>79454407</v>
      </c>
      <c r="AB25" s="26">
        <f>AA25/Y25-1</f>
        <v>0.18463785117271159</v>
      </c>
      <c r="AC25" s="22">
        <v>87152493</v>
      </c>
      <c r="AD25" s="26">
        <f>AC25/AA25-1</f>
        <v>9.688683473529669E-2</v>
      </c>
      <c r="AE25" s="22">
        <v>111499022</v>
      </c>
      <c r="AF25" s="26">
        <f>AE25/AC25-1</f>
        <v>0.27935550851081214</v>
      </c>
      <c r="AG25" s="42">
        <v>123701199</v>
      </c>
      <c r="AH25" s="26">
        <f>AG25/AE25-1</f>
        <v>0.10943752493183312</v>
      </c>
      <c r="AI25" s="42">
        <f>238+225653396</f>
        <v>225653634</v>
      </c>
      <c r="AJ25" s="26">
        <f>AI25/AG25-1</f>
        <v>0.82418307845181027</v>
      </c>
      <c r="AK25" s="45">
        <v>17624835</v>
      </c>
      <c r="AL25" s="48">
        <v>-0.37002295604223878</v>
      </c>
      <c r="AM25" s="53">
        <v>11384057</v>
      </c>
      <c r="AN25" s="56">
        <f t="shared" si="17"/>
        <v>-0.3540900099206602</v>
      </c>
    </row>
    <row r="26" spans="2:40" ht="26.25" customHeight="1" x14ac:dyDescent="0.15">
      <c r="T26" s="55"/>
      <c r="W26" s="115" t="s">
        <v>62</v>
      </c>
      <c r="X26" s="116"/>
      <c r="Y26" s="22" t="e">
        <f>SUM(Y17:Y24)+Y15+Y2</f>
        <v>#VALUE!</v>
      </c>
      <c r="Z26" s="26" t="e">
        <f>SUM(Z15:Z24,Z2)</f>
        <v>#REF!</v>
      </c>
      <c r="AA26" s="22">
        <f>SUM(AA2,AA15,AA17:AA24)</f>
        <v>13064821535</v>
      </c>
      <c r="AB26" s="26" t="e">
        <f>AA26/Y26-1</f>
        <v>#VALUE!</v>
      </c>
      <c r="AC26" s="22">
        <f>SUM(AC17:AC24)+AC15+AC2</f>
        <v>13237496726</v>
      </c>
      <c r="AD26" s="26">
        <f>AC26/AA26-1</f>
        <v>1.3216804419211581E-2</v>
      </c>
      <c r="AE26" s="22">
        <f>SUM(AE17:AE24)+AE15+AE2</f>
        <v>13677150972</v>
      </c>
      <c r="AF26" s="26">
        <f>AE26/AC26-1</f>
        <v>3.3212793559107556E-2</v>
      </c>
      <c r="AG26" s="42">
        <f>SUM(AG17:AG24)+AG15+AG2</f>
        <v>14086666532</v>
      </c>
      <c r="AH26" s="26">
        <f>AG26/AE26-1</f>
        <v>2.9941583655716419E-2</v>
      </c>
      <c r="AI26" s="42">
        <f>SUM(AI17:AI24)+AI15+AI2</f>
        <v>14609324023</v>
      </c>
      <c r="AJ26" s="26">
        <f>AI26/AG26-1</f>
        <v>3.7102993090146974E-2</v>
      </c>
      <c r="AK26" s="94">
        <f>SUM(AK7,AK20,AK21,AK22,AK23,AK24,AK25)</f>
        <v>16618474943</v>
      </c>
      <c r="AL26" s="26">
        <v>5.7260849952821991E-2</v>
      </c>
      <c r="AM26" s="98">
        <f>AM7+AM20+AM21+AM22+AM23+AM24+AM25</f>
        <v>16704503831</v>
      </c>
      <c r="AN26" s="56">
        <f t="shared" si="17"/>
        <v>5.1767017307589036E-3</v>
      </c>
    </row>
    <row r="27" spans="2:40" ht="27.95" customHeight="1" x14ac:dyDescent="0.15">
      <c r="T27" s="83"/>
    </row>
    <row r="28" spans="2:40" ht="27.75" customHeight="1" x14ac:dyDescent="0.15">
      <c r="W28" s="103" t="s">
        <v>49</v>
      </c>
      <c r="X28" s="104"/>
      <c r="Y28" s="40" t="e">
        <f>'歳入・歳出（資料５）'!AA28-歳出!W28</f>
        <v>#REF!</v>
      </c>
      <c r="Z28" s="41"/>
      <c r="AA28" s="40" t="e">
        <f>'歳入・歳出（資料５）'!AC28-歳出!Y28</f>
        <v>#REF!</v>
      </c>
      <c r="AB28" s="41"/>
      <c r="AC28" s="40" t="e">
        <f>'歳入・歳出（資料５）'!AE28-歳出!AA28</f>
        <v>#REF!</v>
      </c>
      <c r="AD28" s="41"/>
      <c r="AE28" s="40" t="e">
        <f>'歳入・歳出（資料５）'!AG28-歳出!AC28</f>
        <v>#REF!</v>
      </c>
      <c r="AF28" s="41"/>
      <c r="AG28" s="43" t="e">
        <f>#REF!-#REF!</f>
        <v>#REF!</v>
      </c>
      <c r="AH28" s="41"/>
      <c r="AI28" s="43" t="e">
        <f>#REF!-#REF!</f>
        <v>#REF!</v>
      </c>
      <c r="AJ28" s="44"/>
      <c r="AK28" s="105">
        <f>T24-AM26</f>
        <v>201981709</v>
      </c>
      <c r="AL28" s="106"/>
      <c r="AM28" s="54"/>
      <c r="AN28" s="57"/>
    </row>
    <row r="31" spans="2:40" ht="27" customHeight="1" x14ac:dyDescent="0.15">
      <c r="C31" t="s">
        <v>58</v>
      </c>
      <c r="R31" s="32">
        <f>SUM(R7:R12)</f>
        <v>4063694589</v>
      </c>
      <c r="T31" s="32">
        <f>SUM(T7:T12)</f>
        <v>4017780890</v>
      </c>
      <c r="U31" s="26">
        <f>T31/R31-1</f>
        <v>-1.1298511242523901E-2</v>
      </c>
    </row>
    <row r="32" spans="2:40" ht="24.75" customHeight="1" x14ac:dyDescent="0.15">
      <c r="C32" t="s">
        <v>75</v>
      </c>
      <c r="R32" s="32">
        <f>SUM(R13:R17)</f>
        <v>11698546589</v>
      </c>
      <c r="T32" s="32">
        <f>SUM(T13:T17)</f>
        <v>12058334913</v>
      </c>
      <c r="U32" s="26">
        <f>T32/R32-1</f>
        <v>3.0754959281720007E-2</v>
      </c>
    </row>
    <row r="34" spans="18:38" x14ac:dyDescent="0.15">
      <c r="R34" s="107" t="s">
        <v>87</v>
      </c>
      <c r="S34" s="107"/>
    </row>
    <row r="35" spans="18:38" x14ac:dyDescent="0.15">
      <c r="R35" s="20" t="s">
        <v>36</v>
      </c>
      <c r="S35" s="20" t="s">
        <v>63</v>
      </c>
    </row>
    <row r="36" spans="18:38" x14ac:dyDescent="0.15">
      <c r="R36" s="22">
        <v>2746371392</v>
      </c>
      <c r="S36" s="26">
        <v>0</v>
      </c>
      <c r="AK36" s="108" t="s">
        <v>87</v>
      </c>
      <c r="AL36" s="109"/>
    </row>
    <row r="37" spans="18:38" x14ac:dyDescent="0.15">
      <c r="R37" s="22">
        <v>1086458615</v>
      </c>
      <c r="S37" s="26">
        <v>0</v>
      </c>
      <c r="AK37" s="20" t="s">
        <v>36</v>
      </c>
      <c r="AL37" s="20" t="s">
        <v>47</v>
      </c>
    </row>
    <row r="38" spans="18:38" x14ac:dyDescent="0.15">
      <c r="R38" s="22">
        <v>392567149</v>
      </c>
      <c r="S38" s="26">
        <v>0</v>
      </c>
      <c r="AK38" s="42">
        <v>221834201</v>
      </c>
      <c r="AL38" s="26">
        <v>0.16917337718163483</v>
      </c>
    </row>
    <row r="39" spans="18:38" x14ac:dyDescent="0.15">
      <c r="R39" s="22">
        <v>63217656</v>
      </c>
      <c r="S39" s="26">
        <v>0</v>
      </c>
      <c r="AK39" s="42">
        <v>10336685575</v>
      </c>
      <c r="AL39" s="26">
        <v>1.6462815457816804E-2</v>
      </c>
    </row>
    <row r="40" spans="18:38" x14ac:dyDescent="0.15">
      <c r="R40" s="22">
        <v>25219498</v>
      </c>
      <c r="S40" s="26">
        <v>0</v>
      </c>
      <c r="AK40" s="42">
        <v>241222732</v>
      </c>
      <c r="AL40" s="26">
        <v>-0.13101935998051772</v>
      </c>
    </row>
    <row r="41" spans="18:38" x14ac:dyDescent="0.15">
      <c r="R41" s="22">
        <v>23027926</v>
      </c>
      <c r="S41" s="26">
        <v>0</v>
      </c>
      <c r="AK41" s="42">
        <v>142784063</v>
      </c>
      <c r="AL41" s="26">
        <v>-1.1363271583869738E-2</v>
      </c>
    </row>
    <row r="42" spans="18:38" x14ac:dyDescent="0.15">
      <c r="R42" s="22">
        <v>2866690063</v>
      </c>
      <c r="S42" s="26">
        <v>0</v>
      </c>
      <c r="AK42" s="42">
        <v>3697404</v>
      </c>
      <c r="AL42" s="26">
        <v>-0.62357190801688012</v>
      </c>
    </row>
    <row r="43" spans="18:38" x14ac:dyDescent="0.15">
      <c r="R43" s="22">
        <v>124075685</v>
      </c>
      <c r="S43" s="26">
        <v>0</v>
      </c>
      <c r="AK43" s="42">
        <v>30871441</v>
      </c>
      <c r="AL43" s="26">
        <v>5.3345386160370323E-2</v>
      </c>
    </row>
    <row r="44" spans="18:38" x14ac:dyDescent="0.15">
      <c r="R44" s="22">
        <v>23597000</v>
      </c>
      <c r="S44" s="26">
        <v>0</v>
      </c>
      <c r="AK44" s="42">
        <v>1250345182</v>
      </c>
      <c r="AL44" s="26">
        <v>8.3207363382554078E-2</v>
      </c>
    </row>
    <row r="45" spans="18:38" x14ac:dyDescent="0.15">
      <c r="R45" s="22">
        <v>87783000</v>
      </c>
      <c r="S45" s="26">
        <v>0</v>
      </c>
      <c r="AK45" s="42">
        <v>35999851</v>
      </c>
      <c r="AL45" s="26">
        <v>-0.15018168083943362</v>
      </c>
    </row>
    <row r="46" spans="18:38" x14ac:dyDescent="0.15">
      <c r="R46" s="22">
        <v>3961000</v>
      </c>
      <c r="S46" s="26">
        <v>0</v>
      </c>
      <c r="AK46" s="42">
        <v>615175</v>
      </c>
      <c r="AL46" s="26">
        <v>1.876704947293975</v>
      </c>
    </row>
    <row r="47" spans="18:38" x14ac:dyDescent="0.15">
      <c r="R47" s="22">
        <v>353796891</v>
      </c>
      <c r="S47" s="26">
        <v>0</v>
      </c>
      <c r="AK47" s="42">
        <v>57904612</v>
      </c>
      <c r="AL47" s="26">
        <v>-1.3167965744831811E-2</v>
      </c>
    </row>
    <row r="48" spans="18:38" x14ac:dyDescent="0.15">
      <c r="R48" s="22">
        <v>5487310601</v>
      </c>
      <c r="S48" s="26">
        <v>0</v>
      </c>
      <c r="AK48" s="42">
        <v>13200000</v>
      </c>
      <c r="AL48" s="26">
        <v>-0.10196078431372546</v>
      </c>
    </row>
    <row r="49" spans="18:38" x14ac:dyDescent="0.15">
      <c r="R49" s="22">
        <v>1060337443</v>
      </c>
      <c r="S49" s="26">
        <v>0</v>
      </c>
      <c r="AK49" s="42">
        <v>26570</v>
      </c>
      <c r="AL49" s="26">
        <v>2.1734653465346536</v>
      </c>
    </row>
    <row r="50" spans="18:38" x14ac:dyDescent="0.15">
      <c r="R50" s="22">
        <v>4160326663</v>
      </c>
      <c r="S50" s="26">
        <v>0</v>
      </c>
      <c r="AK50" s="42">
        <v>0</v>
      </c>
      <c r="AL50" s="26"/>
    </row>
    <row r="51" spans="18:38" x14ac:dyDescent="0.15">
      <c r="R51" s="22">
        <v>651768483</v>
      </c>
      <c r="S51" s="26">
        <v>0</v>
      </c>
      <c r="AK51" s="42">
        <f>SUM(AK39:AK50)</f>
        <v>12113352605</v>
      </c>
      <c r="AL51" s="26">
        <v>1.6121987553062933E-2</v>
      </c>
    </row>
    <row r="52" spans="18:38" x14ac:dyDescent="0.15">
      <c r="R52" s="22">
        <v>229048000</v>
      </c>
      <c r="S52" s="26">
        <v>0</v>
      </c>
      <c r="AK52" s="42">
        <v>0</v>
      </c>
      <c r="AL52" s="26">
        <v>0</v>
      </c>
    </row>
    <row r="53" spans="18:38" x14ac:dyDescent="0.15">
      <c r="R53" s="22">
        <v>53200000</v>
      </c>
      <c r="S53" s="26">
        <v>0</v>
      </c>
      <c r="AK53" s="42">
        <v>2374303516</v>
      </c>
      <c r="AL53" s="26">
        <v>-2.5950807505443763E-2</v>
      </c>
    </row>
    <row r="54" spans="18:38" x14ac:dyDescent="0.15">
      <c r="R54" s="22">
        <v>44627064</v>
      </c>
      <c r="S54" s="26">
        <v>0</v>
      </c>
      <c r="AK54" s="42">
        <v>1705474</v>
      </c>
      <c r="AL54" s="26">
        <v>-0.1589852092459596</v>
      </c>
    </row>
    <row r="55" spans="18:38" x14ac:dyDescent="0.15">
      <c r="R55" s="22">
        <v>1107623000</v>
      </c>
      <c r="S55" s="26">
        <v>0</v>
      </c>
      <c r="AK55" s="42">
        <v>76921</v>
      </c>
      <c r="AL55" s="26">
        <v>0</v>
      </c>
    </row>
    <row r="56" spans="18:38" x14ac:dyDescent="0.15">
      <c r="R56" s="22">
        <v>473873649</v>
      </c>
      <c r="S56" s="26">
        <v>0</v>
      </c>
      <c r="AK56" s="42">
        <v>939722458</v>
      </c>
      <c r="AL56" s="26">
        <v>-0.10602869379679392</v>
      </c>
    </row>
    <row r="57" spans="18:38" x14ac:dyDescent="0.15">
      <c r="R57" s="22">
        <v>41694527</v>
      </c>
      <c r="S57" s="26">
        <v>0</v>
      </c>
      <c r="AK57" s="42">
        <v>4426910344</v>
      </c>
      <c r="AL57" s="26">
        <v>1.6737057096988921</v>
      </c>
    </row>
    <row r="58" spans="18:38" x14ac:dyDescent="0.15">
      <c r="R58" s="31">
        <f>SUM(R36:R57)</f>
        <v>21106575305</v>
      </c>
      <c r="S58" s="26">
        <v>0</v>
      </c>
      <c r="AK58" s="42">
        <v>147553424</v>
      </c>
      <c r="AL58" s="26">
        <v>-4.9803727162288647E-3</v>
      </c>
    </row>
    <row r="59" spans="18:38" x14ac:dyDescent="0.15">
      <c r="AK59" s="45">
        <v>3142</v>
      </c>
      <c r="AL59" s="49">
        <v>1.4310830794681539E-2</v>
      </c>
    </row>
    <row r="60" spans="18:38" x14ac:dyDescent="0.15">
      <c r="AK60" s="45">
        <f>158198432-3142</f>
        <v>158195290</v>
      </c>
      <c r="AL60" s="50"/>
    </row>
    <row r="61" spans="18:38" x14ac:dyDescent="0.15">
      <c r="AK61" s="46">
        <f>SUM(AK53:AK59)+AK51+AK38</f>
        <v>20225462085</v>
      </c>
      <c r="AL61" s="26">
        <v>0.15038935633731332</v>
      </c>
    </row>
  </sheetData>
  <mergeCells count="46">
    <mergeCell ref="AP15:AQ15"/>
    <mergeCell ref="AK5:AL5"/>
    <mergeCell ref="AM5:AN5"/>
    <mergeCell ref="AE5:AF5"/>
    <mergeCell ref="AG5:AH5"/>
    <mergeCell ref="AI5:AJ5"/>
    <mergeCell ref="B7:C7"/>
    <mergeCell ref="W7:X7"/>
    <mergeCell ref="B8:C8"/>
    <mergeCell ref="AA5:AB5"/>
    <mergeCell ref="AC5:AD5"/>
    <mergeCell ref="N5:O5"/>
    <mergeCell ref="P5:Q5"/>
    <mergeCell ref="R5:S5"/>
    <mergeCell ref="T5:U5"/>
    <mergeCell ref="Y5:Z5"/>
    <mergeCell ref="D5:E5"/>
    <mergeCell ref="F5:G5"/>
    <mergeCell ref="H5:I5"/>
    <mergeCell ref="J5:K5"/>
    <mergeCell ref="L5:M5"/>
    <mergeCell ref="W21:X21"/>
    <mergeCell ref="W22:X22"/>
    <mergeCell ref="B22:D22"/>
    <mergeCell ref="W23:X23"/>
    <mergeCell ref="B9:C9"/>
    <mergeCell ref="B10:C10"/>
    <mergeCell ref="B11:C11"/>
    <mergeCell ref="B12:C12"/>
    <mergeCell ref="B13:C13"/>
    <mergeCell ref="W28:X28"/>
    <mergeCell ref="AK28:AL28"/>
    <mergeCell ref="R34:S34"/>
    <mergeCell ref="AK36:AL36"/>
    <mergeCell ref="B5:C6"/>
    <mergeCell ref="W5:X6"/>
    <mergeCell ref="B16:B21"/>
    <mergeCell ref="W8:W18"/>
    <mergeCell ref="B23:C23"/>
    <mergeCell ref="W24:X24"/>
    <mergeCell ref="B24:C24"/>
    <mergeCell ref="W25:X25"/>
    <mergeCell ref="B25:C25"/>
    <mergeCell ref="W26:X26"/>
    <mergeCell ref="B14:C14"/>
    <mergeCell ref="B15:C15"/>
  </mergeCells>
  <phoneticPr fontId="1"/>
  <pageMargins left="0.90551181102362222" right="0.70866141732283472" top="0.87" bottom="0.31496062992125984" header="0.31496062992125984" footer="0.31496062992125984"/>
  <pageSetup paperSize="9" scale="72"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S29"/>
  <sheetViews>
    <sheetView topLeftCell="A16" workbookViewId="0">
      <selection activeCell="U15" sqref="U15"/>
    </sheetView>
  </sheetViews>
  <sheetFormatPr defaultRowHeight="13.5" x14ac:dyDescent="0.15"/>
  <cols>
    <col min="1" max="1" width="1.375" customWidth="1"/>
    <col min="2" max="2" width="3.375" customWidth="1"/>
    <col min="3" max="3" width="20.625" customWidth="1"/>
    <col min="4" max="4" width="16.125" hidden="1" customWidth="1"/>
    <col min="5" max="5" width="9" hidden="1" customWidth="1"/>
    <col min="6" max="6" width="16.125" hidden="1" customWidth="1"/>
    <col min="7" max="7" width="9" hidden="1" customWidth="1"/>
    <col min="8" max="8" width="16.125" hidden="1" customWidth="1"/>
    <col min="9" max="9" width="9" hidden="1" customWidth="1"/>
    <col min="10" max="10" width="16.125" hidden="1" customWidth="1"/>
    <col min="11" max="11" width="9" hidden="1" customWidth="1"/>
    <col min="12" max="12" width="17.25" hidden="1" customWidth="1"/>
    <col min="13" max="13" width="9" hidden="1" customWidth="1"/>
    <col min="14" max="14" width="17.25" customWidth="1"/>
    <col min="16" max="16" width="17.25" bestFit="1" customWidth="1"/>
    <col min="18" max="18" width="17.25" customWidth="1"/>
  </cols>
  <sheetData>
    <row r="1" spans="2:19" ht="25.5" customHeight="1" x14ac:dyDescent="0.15">
      <c r="B1" s="13"/>
      <c r="R1" s="59" t="s">
        <v>84</v>
      </c>
    </row>
    <row r="2" spans="2:19" ht="7.5" customHeight="1" x14ac:dyDescent="0.15">
      <c r="B2" s="13"/>
    </row>
    <row r="3" spans="2:19" ht="18" customHeight="1" x14ac:dyDescent="0.15">
      <c r="B3" s="13" t="s">
        <v>17</v>
      </c>
    </row>
    <row r="4" spans="2:19" ht="9" customHeight="1" x14ac:dyDescent="0.15">
      <c r="C4" s="15"/>
    </row>
    <row r="5" spans="2:19" ht="24" customHeight="1" x14ac:dyDescent="0.15">
      <c r="B5" s="110" t="s">
        <v>42</v>
      </c>
      <c r="C5" s="110"/>
      <c r="D5" s="107" t="s">
        <v>30</v>
      </c>
      <c r="E5" s="107"/>
      <c r="F5" s="107" t="s">
        <v>31</v>
      </c>
      <c r="G5" s="107"/>
      <c r="H5" s="107" t="s">
        <v>33</v>
      </c>
      <c r="I5" s="107"/>
      <c r="J5" s="107" t="s">
        <v>15</v>
      </c>
      <c r="K5" s="107"/>
      <c r="L5" s="107" t="s">
        <v>34</v>
      </c>
      <c r="M5" s="107"/>
      <c r="N5" s="29" t="s">
        <v>79</v>
      </c>
      <c r="O5" s="33"/>
      <c r="P5" s="107" t="s">
        <v>83</v>
      </c>
      <c r="Q5" s="107"/>
      <c r="R5" s="107" t="s">
        <v>87</v>
      </c>
      <c r="S5" s="107"/>
    </row>
    <row r="6" spans="2:19" ht="24" customHeight="1" x14ac:dyDescent="0.15">
      <c r="B6" s="110"/>
      <c r="C6" s="110"/>
      <c r="D6" s="20" t="s">
        <v>36</v>
      </c>
      <c r="E6" s="20" t="s">
        <v>35</v>
      </c>
      <c r="F6" s="20" t="s">
        <v>36</v>
      </c>
      <c r="G6" s="20" t="s">
        <v>47</v>
      </c>
      <c r="H6" s="20" t="s">
        <v>36</v>
      </c>
      <c r="I6" s="20" t="s">
        <v>47</v>
      </c>
      <c r="J6" s="20" t="s">
        <v>36</v>
      </c>
      <c r="K6" s="20" t="s">
        <v>47</v>
      </c>
      <c r="L6" s="20" t="s">
        <v>36</v>
      </c>
      <c r="M6" s="20" t="s">
        <v>47</v>
      </c>
      <c r="N6" s="20" t="s">
        <v>36</v>
      </c>
      <c r="O6" s="20" t="s">
        <v>47</v>
      </c>
      <c r="P6" s="20" t="s">
        <v>36</v>
      </c>
      <c r="Q6" s="20" t="s">
        <v>47</v>
      </c>
      <c r="R6" s="20" t="s">
        <v>36</v>
      </c>
      <c r="S6" s="20" t="s">
        <v>47</v>
      </c>
    </row>
    <row r="7" spans="2:19" ht="27" customHeight="1" x14ac:dyDescent="0.15">
      <c r="B7" s="123" t="s">
        <v>44</v>
      </c>
      <c r="C7" s="123"/>
      <c r="D7" s="22">
        <v>281574758</v>
      </c>
      <c r="E7" s="26">
        <f t="shared" ref="E7:E14" si="0">D7/$D$28</f>
        <v>1.708100783358265E-2</v>
      </c>
      <c r="F7" s="22">
        <v>201676667</v>
      </c>
      <c r="G7" s="26">
        <f t="shared" ref="G7:G14" si="1">F7/D7-1</f>
        <v>-0.28375445145548173</v>
      </c>
      <c r="H7" s="22">
        <v>204633237</v>
      </c>
      <c r="I7" s="26">
        <f t="shared" ref="I7:I14" si="2">H7/F7-1</f>
        <v>1.4659950722013759E-2</v>
      </c>
      <c r="J7" s="22">
        <v>205868427</v>
      </c>
      <c r="K7" s="26">
        <f t="shared" ref="K7:K17" si="3">J7/H7-1</f>
        <v>6.0361162150799341E-3</v>
      </c>
      <c r="L7" s="42">
        <v>338968290</v>
      </c>
      <c r="M7" s="26">
        <f t="shared" ref="M7:M18" si="4">L7/J7-1</f>
        <v>0.64652878024856131</v>
      </c>
      <c r="N7" s="58">
        <v>199137474</v>
      </c>
      <c r="O7" s="26">
        <v>-0.11480541134486155</v>
      </c>
      <c r="P7" s="58">
        <v>232826233</v>
      </c>
      <c r="Q7" s="26">
        <f t="shared" ref="Q7:Q18" si="5">P7/N7-1</f>
        <v>0.16917337718163483</v>
      </c>
      <c r="R7" s="60">
        <v>232826233</v>
      </c>
      <c r="S7" s="26">
        <f t="shared" ref="S7:S18" si="6">R7/P7-1</f>
        <v>0</v>
      </c>
    </row>
    <row r="8" spans="2:19" ht="27" customHeight="1" x14ac:dyDescent="0.15">
      <c r="B8" s="127" t="s">
        <v>64</v>
      </c>
      <c r="C8" s="38" t="s">
        <v>46</v>
      </c>
      <c r="D8" s="22">
        <v>5771193445</v>
      </c>
      <c r="E8" s="26">
        <f t="shared" si="0"/>
        <v>0.35009459350459904</v>
      </c>
      <c r="F8" s="22">
        <v>9256527454</v>
      </c>
      <c r="G8" s="26">
        <f t="shared" si="1"/>
        <v>0.60391911001000942</v>
      </c>
      <c r="H8" s="22">
        <v>9493059597</v>
      </c>
      <c r="I8" s="26">
        <f t="shared" si="2"/>
        <v>2.555301047562808E-2</v>
      </c>
      <c r="J8" s="22">
        <v>9698888100</v>
      </c>
      <c r="K8" s="26">
        <f t="shared" si="3"/>
        <v>2.1681998400710167E-2</v>
      </c>
      <c r="L8" s="42">
        <v>9878810862</v>
      </c>
      <c r="M8" s="26">
        <f t="shared" si="4"/>
        <v>1.8550864815112256E-2</v>
      </c>
      <c r="N8" s="58">
        <v>10714088210</v>
      </c>
      <c r="O8" s="26">
        <v>3.5887017492377771E-2</v>
      </c>
      <c r="P8" s="58">
        <v>10890472267</v>
      </c>
      <c r="Q8" s="26">
        <f t="shared" si="5"/>
        <v>1.6462815457816804E-2</v>
      </c>
      <c r="R8" s="60">
        <v>10890472267</v>
      </c>
      <c r="S8" s="26">
        <f t="shared" si="6"/>
        <v>0</v>
      </c>
    </row>
    <row r="9" spans="2:19" ht="27" customHeight="1" x14ac:dyDescent="0.15">
      <c r="B9" s="128"/>
      <c r="C9" s="38" t="s">
        <v>22</v>
      </c>
      <c r="D9" s="22">
        <v>3850647861</v>
      </c>
      <c r="E9" s="26">
        <f t="shared" si="0"/>
        <v>0.23358963972938679</v>
      </c>
      <c r="F9" s="22">
        <v>832318743</v>
      </c>
      <c r="G9" s="26">
        <f t="shared" si="1"/>
        <v>-0.78384968632684848</v>
      </c>
      <c r="H9" s="22">
        <v>568599819</v>
      </c>
      <c r="I9" s="26">
        <f t="shared" si="2"/>
        <v>-0.31684847447920561</v>
      </c>
      <c r="J9" s="22">
        <v>656893887</v>
      </c>
      <c r="K9" s="26">
        <f t="shared" si="3"/>
        <v>0.15528332062307593</v>
      </c>
      <c r="L9" s="42">
        <v>643376719</v>
      </c>
      <c r="M9" s="26">
        <f t="shared" si="4"/>
        <v>-2.0577399588436074E-2</v>
      </c>
      <c r="N9" s="58">
        <v>420903781</v>
      </c>
      <c r="O9" s="26">
        <v>-0.34208475350008982</v>
      </c>
      <c r="P9" s="58">
        <v>365757237</v>
      </c>
      <c r="Q9" s="26">
        <f t="shared" si="5"/>
        <v>-0.13101935998051772</v>
      </c>
      <c r="R9" s="60">
        <v>365757237</v>
      </c>
      <c r="S9" s="26">
        <f t="shared" si="6"/>
        <v>0</v>
      </c>
    </row>
    <row r="10" spans="2:19" ht="27" customHeight="1" x14ac:dyDescent="0.15">
      <c r="B10" s="128"/>
      <c r="C10" s="38" t="s">
        <v>32</v>
      </c>
      <c r="D10" s="22">
        <v>86236947</v>
      </c>
      <c r="E10" s="26">
        <f t="shared" si="0"/>
        <v>5.2313423891897715E-3</v>
      </c>
      <c r="F10" s="22">
        <v>131627969</v>
      </c>
      <c r="G10" s="26">
        <f t="shared" si="1"/>
        <v>0.52635237655154921</v>
      </c>
      <c r="H10" s="22">
        <v>154012514</v>
      </c>
      <c r="I10" s="26">
        <f t="shared" si="2"/>
        <v>0.1700591840021477</v>
      </c>
      <c r="J10" s="22">
        <v>158983478</v>
      </c>
      <c r="K10" s="26">
        <f t="shared" si="3"/>
        <v>3.2276364244012035E-2</v>
      </c>
      <c r="L10" s="42">
        <v>167193547</v>
      </c>
      <c r="M10" s="26">
        <f t="shared" si="4"/>
        <v>5.1641020207143784E-2</v>
      </c>
      <c r="N10" s="58">
        <v>161056082</v>
      </c>
      <c r="O10" s="26">
        <v>-4.2998318681956138E-2</v>
      </c>
      <c r="P10" s="58">
        <v>159225958</v>
      </c>
      <c r="Q10" s="26">
        <f t="shared" si="5"/>
        <v>-1.1363271583869738E-2</v>
      </c>
      <c r="R10" s="60">
        <v>159225958</v>
      </c>
      <c r="S10" s="26">
        <f t="shared" si="6"/>
        <v>0</v>
      </c>
    </row>
    <row r="11" spans="2:19" ht="27" customHeight="1" x14ac:dyDescent="0.15">
      <c r="B11" s="128"/>
      <c r="C11" s="38" t="s">
        <v>0</v>
      </c>
      <c r="D11" s="22">
        <v>44396813</v>
      </c>
      <c r="E11" s="26">
        <f t="shared" si="0"/>
        <v>2.6932183695212624E-3</v>
      </c>
      <c r="F11" s="22">
        <v>14753172</v>
      </c>
      <c r="G11" s="26">
        <f t="shared" si="1"/>
        <v>-0.667697498917321</v>
      </c>
      <c r="H11" s="22">
        <v>8078945</v>
      </c>
      <c r="I11" s="26">
        <f t="shared" si="2"/>
        <v>-0.45239267867276267</v>
      </c>
      <c r="J11" s="22">
        <v>9276388</v>
      </c>
      <c r="K11" s="26">
        <f t="shared" si="3"/>
        <v>0.14821774377718877</v>
      </c>
      <c r="L11" s="42">
        <v>9033817</v>
      </c>
      <c r="M11" s="26">
        <f t="shared" si="4"/>
        <v>-2.6149294315847893E-2</v>
      </c>
      <c r="N11" s="58">
        <v>10477879</v>
      </c>
      <c r="O11" s="26">
        <v>0.3052773528400512</v>
      </c>
      <c r="P11" s="58">
        <v>3944168</v>
      </c>
      <c r="Q11" s="26">
        <f t="shared" si="5"/>
        <v>-0.62357190801688012</v>
      </c>
      <c r="R11" s="60">
        <v>3944168</v>
      </c>
      <c r="S11" s="26">
        <f t="shared" si="6"/>
        <v>0</v>
      </c>
    </row>
    <row r="12" spans="2:19" ht="27" customHeight="1" x14ac:dyDescent="0.15">
      <c r="B12" s="128"/>
      <c r="C12" s="38" t="s">
        <v>48</v>
      </c>
      <c r="D12" s="22">
        <v>32101090</v>
      </c>
      <c r="E12" s="26">
        <f t="shared" si="0"/>
        <v>1.9473299867189858E-3</v>
      </c>
      <c r="F12" s="22">
        <v>32631886</v>
      </c>
      <c r="G12" s="26">
        <f t="shared" si="1"/>
        <v>1.6535139460996495E-2</v>
      </c>
      <c r="H12" s="22">
        <v>32679723</v>
      </c>
      <c r="I12" s="26">
        <f t="shared" si="2"/>
        <v>1.4659587864458423E-3</v>
      </c>
      <c r="J12" s="22">
        <v>31114919</v>
      </c>
      <c r="K12" s="26">
        <f t="shared" si="3"/>
        <v>-4.7883025201896579E-2</v>
      </c>
      <c r="L12" s="42">
        <v>27423363</v>
      </c>
      <c r="M12" s="26">
        <f t="shared" si="4"/>
        <v>-0.11864263570797018</v>
      </c>
      <c r="N12" s="58">
        <v>24426911</v>
      </c>
      <c r="O12" s="26">
        <v>-0.21371420430288235</v>
      </c>
      <c r="P12" s="58">
        <v>25729974</v>
      </c>
      <c r="Q12" s="26">
        <f t="shared" si="5"/>
        <v>5.3345386160370323E-2</v>
      </c>
      <c r="R12" s="60">
        <v>25729974</v>
      </c>
      <c r="S12" s="26">
        <f t="shared" si="6"/>
        <v>0</v>
      </c>
    </row>
    <row r="13" spans="2:19" ht="27" customHeight="1" x14ac:dyDescent="0.15">
      <c r="B13" s="128"/>
      <c r="C13" s="38" t="s">
        <v>37</v>
      </c>
      <c r="D13" s="22">
        <v>464716496</v>
      </c>
      <c r="E13" s="26">
        <f t="shared" si="0"/>
        <v>2.819082990589334E-2</v>
      </c>
      <c r="F13" s="22">
        <v>830741643</v>
      </c>
      <c r="G13" s="26">
        <f t="shared" si="1"/>
        <v>0.78763106141168704</v>
      </c>
      <c r="H13" s="22">
        <v>927829829</v>
      </c>
      <c r="I13" s="26">
        <f t="shared" si="2"/>
        <v>0.1168692900110222</v>
      </c>
      <c r="J13" s="22">
        <v>975353061</v>
      </c>
      <c r="K13" s="26">
        <f t="shared" si="3"/>
        <v>5.1219771680783177E-2</v>
      </c>
      <c r="L13" s="42">
        <v>1007596246</v>
      </c>
      <c r="M13" s="26">
        <f t="shared" si="4"/>
        <v>3.3057962587354828E-2</v>
      </c>
      <c r="N13" s="58">
        <v>1201308982</v>
      </c>
      <c r="O13" s="26">
        <v>4.3686784454042504E-2</v>
      </c>
      <c r="P13" s="58">
        <v>1301266735</v>
      </c>
      <c r="Q13" s="26">
        <f t="shared" si="5"/>
        <v>8.3207363382554078E-2</v>
      </c>
      <c r="R13" s="60">
        <v>1301266735</v>
      </c>
      <c r="S13" s="26">
        <f t="shared" si="6"/>
        <v>0</v>
      </c>
    </row>
    <row r="14" spans="2:19" ht="27" customHeight="1" x14ac:dyDescent="0.15">
      <c r="B14" s="128"/>
      <c r="C14" s="38" t="s">
        <v>50</v>
      </c>
      <c r="D14" s="22">
        <v>276633280</v>
      </c>
      <c r="E14" s="26">
        <f t="shared" si="0"/>
        <v>1.6781245791604879E-2</v>
      </c>
      <c r="F14" s="22">
        <v>106462855</v>
      </c>
      <c r="G14" s="26">
        <f t="shared" si="1"/>
        <v>-0.61514805810783146</v>
      </c>
      <c r="H14" s="22">
        <v>60315458</v>
      </c>
      <c r="I14" s="26">
        <f t="shared" si="2"/>
        <v>-0.43346007393846431</v>
      </c>
      <c r="J14" s="22">
        <v>84155881</v>
      </c>
      <c r="K14" s="26">
        <f t="shared" si="3"/>
        <v>0.39526223940801386</v>
      </c>
      <c r="L14" s="42">
        <v>77207878</v>
      </c>
      <c r="M14" s="26">
        <f t="shared" si="4"/>
        <v>-8.2561110613291522E-2</v>
      </c>
      <c r="N14" s="58">
        <v>52945319</v>
      </c>
      <c r="O14" s="26">
        <v>-0.40437367200569407</v>
      </c>
      <c r="P14" s="58">
        <v>44993902</v>
      </c>
      <c r="Q14" s="26">
        <f t="shared" si="5"/>
        <v>-0.15018168083943362</v>
      </c>
      <c r="R14" s="60">
        <v>44993902</v>
      </c>
      <c r="S14" s="26">
        <f t="shared" si="6"/>
        <v>0</v>
      </c>
    </row>
    <row r="15" spans="2:19" ht="27" customHeight="1" x14ac:dyDescent="0.15">
      <c r="B15" s="128"/>
      <c r="C15" s="38" t="s">
        <v>51</v>
      </c>
      <c r="D15" s="14" t="s">
        <v>6</v>
      </c>
      <c r="E15" s="14" t="s">
        <v>6</v>
      </c>
      <c r="F15" s="14" t="s">
        <v>6</v>
      </c>
      <c r="G15" s="14" t="s">
        <v>6</v>
      </c>
      <c r="H15" s="22">
        <v>126060</v>
      </c>
      <c r="I15" s="14" t="s">
        <v>6</v>
      </c>
      <c r="J15" s="22">
        <v>292955</v>
      </c>
      <c r="K15" s="26">
        <f t="shared" si="3"/>
        <v>1.3239330477550371</v>
      </c>
      <c r="L15" s="42">
        <v>11361</v>
      </c>
      <c r="M15" s="26">
        <f t="shared" si="4"/>
        <v>-0.9612192998924749</v>
      </c>
      <c r="N15" s="58">
        <v>89079</v>
      </c>
      <c r="O15" s="26">
        <v>-0.73932853225801731</v>
      </c>
      <c r="P15" s="58">
        <v>256254</v>
      </c>
      <c r="Q15" s="26">
        <f t="shared" si="5"/>
        <v>1.876704947293975</v>
      </c>
      <c r="R15" s="60">
        <v>256254</v>
      </c>
      <c r="S15" s="26">
        <f t="shared" si="6"/>
        <v>0</v>
      </c>
    </row>
    <row r="16" spans="2:19" ht="27" customHeight="1" x14ac:dyDescent="0.15">
      <c r="B16" s="128"/>
      <c r="C16" s="38" t="s">
        <v>53</v>
      </c>
      <c r="D16" s="22">
        <v>64700000</v>
      </c>
      <c r="E16" s="26">
        <f>D16/$D$28</f>
        <v>3.9248589421953702E-3</v>
      </c>
      <c r="F16" s="22">
        <v>69440000</v>
      </c>
      <c r="G16" s="26">
        <f>F16/D16-1</f>
        <v>7.3261205564142173E-2</v>
      </c>
      <c r="H16" s="22">
        <v>72814930</v>
      </c>
      <c r="I16" s="26">
        <f>H16/F16-1</f>
        <v>4.8602102534562208E-2</v>
      </c>
      <c r="J16" s="22">
        <v>72056380</v>
      </c>
      <c r="K16" s="26">
        <f t="shared" si="3"/>
        <v>-1.0417506409743149E-2</v>
      </c>
      <c r="L16" s="42">
        <v>76105311</v>
      </c>
      <c r="M16" s="26">
        <f t="shared" si="4"/>
        <v>5.6191151984043675E-2</v>
      </c>
      <c r="N16" s="58">
        <v>68254810</v>
      </c>
      <c r="O16" s="26">
        <v>-4.8244668523841572E-2</v>
      </c>
      <c r="P16" s="58">
        <v>67356033</v>
      </c>
      <c r="Q16" s="26">
        <f t="shared" si="5"/>
        <v>-1.3167965744831811E-2</v>
      </c>
      <c r="R16" s="60">
        <v>67356033</v>
      </c>
      <c r="S16" s="26">
        <f t="shared" si="6"/>
        <v>0</v>
      </c>
    </row>
    <row r="17" spans="2:19" ht="27" customHeight="1" x14ac:dyDescent="0.15">
      <c r="B17" s="128"/>
      <c r="C17" s="38" t="s">
        <v>52</v>
      </c>
      <c r="D17" s="22">
        <v>61180000</v>
      </c>
      <c r="E17" s="26">
        <f>D17/$D$28</f>
        <v>3.7113272037637211E-3</v>
      </c>
      <c r="F17" s="22">
        <v>14430000</v>
      </c>
      <c r="G17" s="26">
        <f>F17/D17-1</f>
        <v>-0.7641386073880353</v>
      </c>
      <c r="H17" s="22">
        <v>12800000</v>
      </c>
      <c r="I17" s="26">
        <f>H17/F17-1</f>
        <v>-0.11295911295911298</v>
      </c>
      <c r="J17" s="22">
        <v>13900000</v>
      </c>
      <c r="K17" s="26">
        <f t="shared" si="3"/>
        <v>8.59375E-2</v>
      </c>
      <c r="L17" s="42">
        <v>13200000</v>
      </c>
      <c r="M17" s="26">
        <f t="shared" si="4"/>
        <v>-5.0359712230215847E-2</v>
      </c>
      <c r="N17" s="58">
        <v>12750000</v>
      </c>
      <c r="O17" s="26">
        <v>-5.2044609665427455E-2</v>
      </c>
      <c r="P17" s="58">
        <v>11450000</v>
      </c>
      <c r="Q17" s="26">
        <f t="shared" si="5"/>
        <v>-0.10196078431372546</v>
      </c>
      <c r="R17" s="60">
        <v>11450000</v>
      </c>
      <c r="S17" s="26">
        <f t="shared" si="6"/>
        <v>0</v>
      </c>
    </row>
    <row r="18" spans="2:19" ht="27" customHeight="1" x14ac:dyDescent="0.15">
      <c r="B18" s="128"/>
      <c r="C18" s="38" t="s">
        <v>54</v>
      </c>
      <c r="D18" s="28">
        <v>0</v>
      </c>
      <c r="E18" s="26">
        <f>D18/$D$28</f>
        <v>0</v>
      </c>
      <c r="F18" s="28">
        <v>0</v>
      </c>
      <c r="G18" s="14" t="s">
        <v>6</v>
      </c>
      <c r="H18" s="28">
        <v>0</v>
      </c>
      <c r="I18" s="14" t="s">
        <v>6</v>
      </c>
      <c r="J18" s="22">
        <v>22120</v>
      </c>
      <c r="K18" s="14" t="s">
        <v>6</v>
      </c>
      <c r="L18" s="42">
        <v>0</v>
      </c>
      <c r="M18" s="26">
        <f t="shared" si="4"/>
        <v>-1</v>
      </c>
      <c r="N18" s="58">
        <v>25250</v>
      </c>
      <c r="O18" s="26">
        <v>0.60012674271229405</v>
      </c>
      <c r="P18" s="58">
        <v>80130</v>
      </c>
      <c r="Q18" s="26">
        <f t="shared" si="5"/>
        <v>2.1734653465346536</v>
      </c>
      <c r="R18" s="60">
        <v>80130</v>
      </c>
      <c r="S18" s="26">
        <f t="shared" si="6"/>
        <v>0</v>
      </c>
    </row>
    <row r="19" spans="2:19" ht="27" customHeight="1" x14ac:dyDescent="0.15">
      <c r="B19" s="128"/>
      <c r="C19" s="38" t="s">
        <v>45</v>
      </c>
      <c r="D19" s="22">
        <v>3636</v>
      </c>
      <c r="E19" s="26">
        <f>D19/$D$28</f>
        <v>2.2056857981178312E-7</v>
      </c>
      <c r="F19" s="28">
        <v>0</v>
      </c>
      <c r="G19" s="26">
        <f>F19/D19-1</f>
        <v>-1</v>
      </c>
      <c r="H19" s="28">
        <v>0</v>
      </c>
      <c r="I19" s="14" t="s">
        <v>6</v>
      </c>
      <c r="J19" s="28">
        <v>0</v>
      </c>
      <c r="K19" s="14" t="s">
        <v>6</v>
      </c>
      <c r="L19" s="42">
        <v>0</v>
      </c>
      <c r="M19" s="14" t="s">
        <v>6</v>
      </c>
      <c r="N19" s="58">
        <v>0</v>
      </c>
      <c r="O19" s="26"/>
      <c r="P19" s="58">
        <v>0</v>
      </c>
      <c r="Q19" s="26"/>
      <c r="R19" s="60">
        <v>0</v>
      </c>
      <c r="S19" s="26"/>
    </row>
    <row r="20" spans="2:19" ht="27" customHeight="1" x14ac:dyDescent="0.15">
      <c r="B20" s="129"/>
      <c r="C20" s="38" t="s">
        <v>55</v>
      </c>
      <c r="D20" s="22">
        <f>SUM(D8:D19)</f>
        <v>10651809568</v>
      </c>
      <c r="E20" s="26">
        <f>D20/$D$28</f>
        <v>0.64616460639145301</v>
      </c>
      <c r="F20" s="22">
        <f>SUM(F8:F19)</f>
        <v>11288933722</v>
      </c>
      <c r="G20" s="26">
        <f>F20/D20-1</f>
        <v>5.9813701130560837E-2</v>
      </c>
      <c r="H20" s="22">
        <f>SUM(H8:H19)</f>
        <v>11330316875</v>
      </c>
      <c r="I20" s="26">
        <f t="shared" ref="I20:I28" si="7">H20/F20-1</f>
        <v>3.6658159237263899E-3</v>
      </c>
      <c r="J20" s="22">
        <f>SUM(J8:J19)</f>
        <v>11700937169</v>
      </c>
      <c r="K20" s="26">
        <f t="shared" ref="K20:K28" si="8">J20/H20-1</f>
        <v>3.2710496810355094E-2</v>
      </c>
      <c r="L20" s="42">
        <f>SUM(L8:L19)</f>
        <v>11899959104</v>
      </c>
      <c r="M20" s="26">
        <f t="shared" ref="M20:M28" si="9">L20/J20-1</f>
        <v>1.7009059370669988E-2</v>
      </c>
      <c r="N20" s="58">
        <f>SUM(N8:N19)</f>
        <v>12666326303</v>
      </c>
      <c r="O20" s="26">
        <v>1.2052099226128599E-2</v>
      </c>
      <c r="P20" s="58">
        <f>SUM(P8:P19)</f>
        <v>12870532658</v>
      </c>
      <c r="Q20" s="26">
        <f t="shared" ref="Q20:Q28" si="10">P20/N20-1</f>
        <v>1.6121987553062933E-2</v>
      </c>
      <c r="R20" s="60">
        <f>SUM(R8:R19)</f>
        <v>12870532658</v>
      </c>
      <c r="S20" s="26">
        <f t="shared" ref="S20:S28" si="11">R20/P20-1</f>
        <v>0</v>
      </c>
    </row>
    <row r="21" spans="2:19" ht="27" customHeight="1" x14ac:dyDescent="0.15">
      <c r="B21" s="123" t="s">
        <v>56</v>
      </c>
      <c r="C21" s="123"/>
      <c r="D21" s="30" t="s">
        <v>43</v>
      </c>
      <c r="E21" s="30" t="s">
        <v>43</v>
      </c>
      <c r="F21" s="22">
        <v>1973287788</v>
      </c>
      <c r="G21" s="14" t="s">
        <v>6</v>
      </c>
      <c r="H21" s="22">
        <v>2175858868</v>
      </c>
      <c r="I21" s="26">
        <f t="shared" si="7"/>
        <v>0.10265663287021765</v>
      </c>
      <c r="J21" s="22">
        <v>2046223308</v>
      </c>
      <c r="K21" s="26">
        <f t="shared" si="8"/>
        <v>-5.9579029645042247E-2</v>
      </c>
      <c r="L21" s="42">
        <v>2283512809</v>
      </c>
      <c r="M21" s="26">
        <f t="shared" si="9"/>
        <v>0.11596461640930533</v>
      </c>
      <c r="N21" s="58">
        <v>2572393556</v>
      </c>
      <c r="O21" s="26">
        <v>-1.1579920092491647E-2</v>
      </c>
      <c r="P21" s="58">
        <v>2505637866</v>
      </c>
      <c r="Q21" s="26">
        <f t="shared" si="10"/>
        <v>-2.5950807505443763E-2</v>
      </c>
      <c r="R21" s="60">
        <v>2505637866</v>
      </c>
      <c r="S21" s="26">
        <f t="shared" si="11"/>
        <v>0</v>
      </c>
    </row>
    <row r="22" spans="2:19" ht="27" customHeight="1" x14ac:dyDescent="0.15">
      <c r="B22" s="123" t="s">
        <v>57</v>
      </c>
      <c r="C22" s="123"/>
      <c r="D22" s="30" t="s">
        <v>43</v>
      </c>
      <c r="E22" s="30" t="s">
        <v>43</v>
      </c>
      <c r="F22" s="22">
        <v>2657039</v>
      </c>
      <c r="G22" s="14" t="s">
        <v>6</v>
      </c>
      <c r="H22" s="22">
        <v>6186824</v>
      </c>
      <c r="I22" s="26">
        <f t="shared" si="7"/>
        <v>1.3284656341137633</v>
      </c>
      <c r="J22" s="22">
        <v>3540394</v>
      </c>
      <c r="K22" s="26">
        <f t="shared" si="8"/>
        <v>-0.42775259163667823</v>
      </c>
      <c r="L22" s="42">
        <v>6755413</v>
      </c>
      <c r="M22" s="26">
        <f t="shared" si="9"/>
        <v>0.90809638701229289</v>
      </c>
      <c r="N22" s="58">
        <v>2013420</v>
      </c>
      <c r="O22" s="26">
        <v>-0.24824674168194072</v>
      </c>
      <c r="P22" s="58">
        <v>1693316</v>
      </c>
      <c r="Q22" s="26">
        <f t="shared" si="10"/>
        <v>-0.1589852092459596</v>
      </c>
      <c r="R22" s="60">
        <v>1693316</v>
      </c>
      <c r="S22" s="26">
        <f t="shared" si="11"/>
        <v>0</v>
      </c>
    </row>
    <row r="23" spans="2:19" ht="27" customHeight="1" x14ac:dyDescent="0.15">
      <c r="B23" s="123" t="s">
        <v>10</v>
      </c>
      <c r="C23" s="123"/>
      <c r="D23" s="22">
        <v>3216618152</v>
      </c>
      <c r="E23" s="26">
        <f>D23/$D$28</f>
        <v>0.19512785962140877</v>
      </c>
      <c r="F23" s="22">
        <v>573875743</v>
      </c>
      <c r="G23" s="26">
        <f t="shared" ref="G23:G28" si="12">F23/D23-1</f>
        <v>-0.82159034243987561</v>
      </c>
      <c r="H23" s="22">
        <v>199479530</v>
      </c>
      <c r="I23" s="26">
        <f t="shared" si="7"/>
        <v>-0.6523994393678354</v>
      </c>
      <c r="J23" s="22">
        <v>47550739</v>
      </c>
      <c r="K23" s="26">
        <f t="shared" si="8"/>
        <v>-0.76162597234914275</v>
      </c>
      <c r="L23" s="42">
        <v>1421517</v>
      </c>
      <c r="M23" s="26">
        <f t="shared" si="9"/>
        <v>-0.97010525956284299</v>
      </c>
      <c r="N23" s="58">
        <v>97900</v>
      </c>
      <c r="O23" s="26">
        <v>-6.6667937803285282E-2</v>
      </c>
      <c r="P23" s="58">
        <v>97900</v>
      </c>
      <c r="Q23" s="26">
        <f t="shared" si="10"/>
        <v>0</v>
      </c>
      <c r="R23" s="60">
        <v>97900</v>
      </c>
      <c r="S23" s="26">
        <f t="shared" si="11"/>
        <v>0</v>
      </c>
    </row>
    <row r="24" spans="2:19" ht="27" customHeight="1" x14ac:dyDescent="0.15">
      <c r="B24" s="123" t="s">
        <v>59</v>
      </c>
      <c r="C24" s="123"/>
      <c r="D24" s="22">
        <v>965551624</v>
      </c>
      <c r="E24" s="26">
        <f>D24/$D$28</f>
        <v>5.8572703641540373E-2</v>
      </c>
      <c r="F24" s="22">
        <v>881847387</v>
      </c>
      <c r="G24" s="26">
        <f t="shared" si="12"/>
        <v>-8.6690586934376035E-2</v>
      </c>
      <c r="H24" s="22">
        <v>835100127</v>
      </c>
      <c r="I24" s="26">
        <f t="shared" si="7"/>
        <v>-5.3010601028179893E-2</v>
      </c>
      <c r="J24" s="22">
        <v>874232183</v>
      </c>
      <c r="K24" s="26">
        <f t="shared" si="8"/>
        <v>4.6859118726969129E-2</v>
      </c>
      <c r="L24" s="42">
        <v>976952796</v>
      </c>
      <c r="M24" s="26">
        <f t="shared" si="9"/>
        <v>0.11749809146525103</v>
      </c>
      <c r="N24" s="58">
        <v>1101335882</v>
      </c>
      <c r="O24" s="26">
        <v>-7.9463860061248504E-3</v>
      </c>
      <c r="P24" s="58">
        <v>984562677</v>
      </c>
      <c r="Q24" s="26">
        <f t="shared" si="10"/>
        <v>-0.10602869379679392</v>
      </c>
      <c r="R24" s="60">
        <v>984562677</v>
      </c>
      <c r="S24" s="26">
        <f t="shared" si="11"/>
        <v>0</v>
      </c>
    </row>
    <row r="25" spans="2:19" ht="27" customHeight="1" x14ac:dyDescent="0.15">
      <c r="B25" s="123" t="s">
        <v>16</v>
      </c>
      <c r="C25" s="123"/>
      <c r="D25" s="22">
        <v>1260085736</v>
      </c>
      <c r="E25" s="26">
        <f>D25/$D$28</f>
        <v>7.6439857324148916E-2</v>
      </c>
      <c r="F25" s="22">
        <v>1367561329</v>
      </c>
      <c r="G25" s="26">
        <f t="shared" si="12"/>
        <v>8.5292286016322327E-2</v>
      </c>
      <c r="H25" s="22">
        <v>1458981542</v>
      </c>
      <c r="I25" s="26">
        <f t="shared" si="7"/>
        <v>6.6849077303793747E-2</v>
      </c>
      <c r="J25" s="22">
        <v>1523057271</v>
      </c>
      <c r="K25" s="26">
        <f t="shared" si="8"/>
        <v>4.3918121755100348E-2</v>
      </c>
      <c r="L25" s="42">
        <v>1589237096</v>
      </c>
      <c r="M25" s="26">
        <f t="shared" si="9"/>
        <v>4.3451960907910037E-2</v>
      </c>
      <c r="N25" s="58">
        <v>1627902062</v>
      </c>
      <c r="O25" s="26">
        <v>3.2629275249626666E-2</v>
      </c>
      <c r="P25" s="58">
        <v>4352531038</v>
      </c>
      <c r="Q25" s="26">
        <f t="shared" si="10"/>
        <v>1.6737057096988921</v>
      </c>
      <c r="R25" s="60">
        <v>4352531038</v>
      </c>
      <c r="S25" s="26">
        <f t="shared" si="11"/>
        <v>0</v>
      </c>
    </row>
    <row r="26" spans="2:19" ht="27" customHeight="1" x14ac:dyDescent="0.15">
      <c r="B26" s="123" t="s">
        <v>41</v>
      </c>
      <c r="C26" s="123"/>
      <c r="D26" s="22">
        <v>41958396</v>
      </c>
      <c r="E26" s="26">
        <f>D26/$D$28</f>
        <v>2.5452980794555559E-3</v>
      </c>
      <c r="F26" s="22">
        <v>112765410</v>
      </c>
      <c r="G26" s="26">
        <f t="shared" si="12"/>
        <v>1.6875529274283982</v>
      </c>
      <c r="H26" s="22">
        <v>143486519</v>
      </c>
      <c r="I26" s="26">
        <f t="shared" si="7"/>
        <v>0.27243379862672423</v>
      </c>
      <c r="J26" s="22">
        <v>121574008</v>
      </c>
      <c r="K26" s="26">
        <f t="shared" si="8"/>
        <v>-0.15271477176193815</v>
      </c>
      <c r="L26" s="42">
        <v>121589482</v>
      </c>
      <c r="M26" s="26">
        <f t="shared" si="9"/>
        <v>1.2728049567956035E-4</v>
      </c>
      <c r="N26" s="58">
        <v>157793612</v>
      </c>
      <c r="O26" s="26">
        <v>-9.0738473212869097E-3</v>
      </c>
      <c r="P26" s="58">
        <v>157007741</v>
      </c>
      <c r="Q26" s="26">
        <f t="shared" si="10"/>
        <v>-4.9803727162288647E-3</v>
      </c>
      <c r="R26" s="60">
        <v>157007741</v>
      </c>
      <c r="S26" s="26">
        <f t="shared" si="11"/>
        <v>0</v>
      </c>
    </row>
    <row r="27" spans="2:19" ht="27" customHeight="1" x14ac:dyDescent="0.15">
      <c r="B27" s="123" t="s">
        <v>61</v>
      </c>
      <c r="C27" s="123"/>
      <c r="D27" s="22">
        <v>67070630</v>
      </c>
      <c r="E27" s="26">
        <f>D27/$D$28</f>
        <v>4.0686671084107741E-3</v>
      </c>
      <c r="F27" s="22">
        <v>79454407</v>
      </c>
      <c r="G27" s="26">
        <f t="shared" si="12"/>
        <v>0.18463785117271159</v>
      </c>
      <c r="H27" s="22">
        <v>87152493</v>
      </c>
      <c r="I27" s="26">
        <f t="shared" si="7"/>
        <v>9.688683473529669E-2</v>
      </c>
      <c r="J27" s="22">
        <v>111499022</v>
      </c>
      <c r="K27" s="26">
        <f t="shared" si="8"/>
        <v>0.27935550851081214</v>
      </c>
      <c r="L27" s="42">
        <v>123701199</v>
      </c>
      <c r="M27" s="26">
        <f t="shared" si="9"/>
        <v>0.10943752493183312</v>
      </c>
      <c r="N27" s="58">
        <v>159492138</v>
      </c>
      <c r="O27" s="26">
        <v>-0.153220779731292</v>
      </c>
      <c r="P27" s="58">
        <v>161774603</v>
      </c>
      <c r="Q27" s="26">
        <f t="shared" si="10"/>
        <v>1.4310830794681539E-2</v>
      </c>
      <c r="R27" s="60">
        <v>161774603</v>
      </c>
      <c r="S27" s="26">
        <f t="shared" si="11"/>
        <v>0</v>
      </c>
    </row>
    <row r="28" spans="2:19" ht="27" customHeight="1" x14ac:dyDescent="0.15">
      <c r="B28" s="110" t="s">
        <v>62</v>
      </c>
      <c r="C28" s="110"/>
      <c r="D28" s="22">
        <f>SUM(D21:D27)+D20+D7</f>
        <v>16484668864</v>
      </c>
      <c r="E28" s="26">
        <f>SUM(E20:E27,E7)</f>
        <v>1</v>
      </c>
      <c r="F28" s="22">
        <f>SUM(F7,F20,F21:F27)</f>
        <v>16482059492</v>
      </c>
      <c r="G28" s="26">
        <f t="shared" si="12"/>
        <v>-1.5829083504970143E-4</v>
      </c>
      <c r="H28" s="22">
        <f>SUM(H21:H27)+H20+H7</f>
        <v>16441196015</v>
      </c>
      <c r="I28" s="26">
        <f t="shared" si="7"/>
        <v>-2.4792700827123149E-3</v>
      </c>
      <c r="J28" s="22">
        <f>SUM(J21:J27)+J20+J7</f>
        <v>16634482521</v>
      </c>
      <c r="K28" s="26">
        <f t="shared" si="8"/>
        <v>1.1756231470244405E-2</v>
      </c>
      <c r="L28" s="42">
        <f>SUM(L21:L27)+L20+L7</f>
        <v>17342097706</v>
      </c>
      <c r="M28" s="26">
        <f t="shared" si="9"/>
        <v>4.2539056090664662E-2</v>
      </c>
      <c r="N28" s="42">
        <f>SUM(N21:N27)+N20+N7</f>
        <v>18486492347</v>
      </c>
      <c r="O28" s="26">
        <v>5.7951442923087626E-3</v>
      </c>
      <c r="P28" s="58">
        <f>SUM(P21:P27)+P20+P7</f>
        <v>21266664032</v>
      </c>
      <c r="Q28" s="26">
        <f t="shared" si="10"/>
        <v>0.15038935633731332</v>
      </c>
      <c r="R28" s="60">
        <f>SUM(R21:R27)+R20+R7</f>
        <v>21266664032</v>
      </c>
      <c r="S28" s="26">
        <f t="shared" si="11"/>
        <v>0</v>
      </c>
    </row>
    <row r="29" spans="2:19" ht="27" customHeight="1" x14ac:dyDescent="0.15">
      <c r="B29" s="123" t="s">
        <v>49</v>
      </c>
      <c r="C29" s="123"/>
      <c r="D29" s="22" t="e">
        <f>#REF!-歳出!D28</f>
        <v>#REF!</v>
      </c>
      <c r="E29" s="26"/>
      <c r="F29" s="22" t="e">
        <f>#REF!-歳出!F28</f>
        <v>#REF!</v>
      </c>
      <c r="G29" s="26"/>
      <c r="H29" s="22" t="e">
        <f>#REF!-歳出!H28</f>
        <v>#REF!</v>
      </c>
      <c r="I29" s="26"/>
      <c r="J29" s="22" t="e">
        <f>#REF!-歳出!J28</f>
        <v>#REF!</v>
      </c>
      <c r="K29" s="26"/>
      <c r="L29" s="42" t="e">
        <f>#REF!-歳出!L28</f>
        <v>#REF!</v>
      </c>
      <c r="M29" s="26"/>
      <c r="N29" s="58">
        <v>586052796</v>
      </c>
      <c r="O29" s="26"/>
      <c r="P29" s="58" t="e">
        <f>#REF!-P28</f>
        <v>#REF!</v>
      </c>
      <c r="Q29" s="26"/>
      <c r="R29" s="58" t="e">
        <f>#REF!-R28</f>
        <v>#REF!</v>
      </c>
      <c r="S29" s="26"/>
    </row>
  </sheetData>
  <mergeCells count="19">
    <mergeCell ref="P5:Q5"/>
    <mergeCell ref="R5:S5"/>
    <mergeCell ref="B7:C7"/>
    <mergeCell ref="B21:C21"/>
    <mergeCell ref="B22:C22"/>
    <mergeCell ref="D5:E5"/>
    <mergeCell ref="F5:G5"/>
    <mergeCell ref="H5:I5"/>
    <mergeCell ref="J5:K5"/>
    <mergeCell ref="L5:M5"/>
    <mergeCell ref="B28:C28"/>
    <mergeCell ref="B29:C29"/>
    <mergeCell ref="B5:C6"/>
    <mergeCell ref="B8:B20"/>
    <mergeCell ref="B23:C23"/>
    <mergeCell ref="B24:C24"/>
    <mergeCell ref="B25:C25"/>
    <mergeCell ref="B26:C26"/>
    <mergeCell ref="B27:C27"/>
  </mergeCells>
  <phoneticPr fontId="1"/>
  <pageMargins left="0.90551181102362222" right="0.70866141732283472" top="0.74803149606299213" bottom="0.3" header="0.31496062992125984" footer="0.31496062992125984"/>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2"/>
  <sheetViews>
    <sheetView view="pageBreakPreview" zoomScaleSheetLayoutView="100" workbookViewId="0">
      <selection activeCell="A2" sqref="A2:H8"/>
    </sheetView>
  </sheetViews>
  <sheetFormatPr defaultRowHeight="13.5" x14ac:dyDescent="0.15"/>
  <cols>
    <col min="1" max="1" width="22.25" customWidth="1"/>
    <col min="2" max="8" width="9.125" customWidth="1"/>
  </cols>
  <sheetData>
    <row r="1" spans="1:18" ht="20.100000000000001" customHeight="1" x14ac:dyDescent="0.15">
      <c r="A1" t="s">
        <v>69</v>
      </c>
    </row>
    <row r="2" spans="1:18" ht="20.100000000000001" customHeight="1" x14ac:dyDescent="0.15">
      <c r="A2" s="61"/>
      <c r="B2" s="3" t="s">
        <v>88</v>
      </c>
      <c r="C2" s="3" t="s">
        <v>89</v>
      </c>
      <c r="D2" s="5" t="s">
        <v>92</v>
      </c>
      <c r="E2" s="7" t="s">
        <v>40</v>
      </c>
      <c r="F2" s="91" t="s">
        <v>98</v>
      </c>
      <c r="G2" s="91" t="s">
        <v>101</v>
      </c>
      <c r="H2" s="91" t="s">
        <v>110</v>
      </c>
    </row>
    <row r="3" spans="1:18" ht="20.100000000000001" customHeight="1" x14ac:dyDescent="0.15">
      <c r="A3" s="61" t="s">
        <v>66</v>
      </c>
      <c r="B3" s="62">
        <v>99276</v>
      </c>
      <c r="C3" s="62">
        <v>100310</v>
      </c>
      <c r="D3" s="65">
        <v>100798</v>
      </c>
      <c r="E3" s="68">
        <v>106819</v>
      </c>
      <c r="F3" s="68">
        <v>107673</v>
      </c>
      <c r="G3" s="68">
        <v>113597</v>
      </c>
      <c r="H3" s="68">
        <v>117099</v>
      </c>
      <c r="I3" s="72">
        <f>H3/G3-1</f>
        <v>3.082827891581652E-2</v>
      </c>
    </row>
    <row r="4" spans="1:18" ht="20.100000000000001" customHeight="1" x14ac:dyDescent="0.15">
      <c r="A4" s="61" t="s">
        <v>38</v>
      </c>
      <c r="B4" s="4">
        <v>71102</v>
      </c>
      <c r="C4" s="4">
        <v>80712</v>
      </c>
      <c r="D4" s="6">
        <v>6</v>
      </c>
      <c r="E4" s="69">
        <v>25</v>
      </c>
      <c r="F4" s="69">
        <v>1743</v>
      </c>
      <c r="G4" s="69">
        <v>263</v>
      </c>
      <c r="H4" s="69">
        <v>12</v>
      </c>
      <c r="I4" s="72">
        <f>H4/G4-1</f>
        <v>-0.95437262357414454</v>
      </c>
    </row>
    <row r="5" spans="1:18" ht="20.100000000000001" customHeight="1" x14ac:dyDescent="0.15">
      <c r="A5" s="61" t="s">
        <v>26</v>
      </c>
      <c r="B5" s="4">
        <v>24272</v>
      </c>
      <c r="C5" s="4">
        <v>22018</v>
      </c>
      <c r="D5" s="6">
        <v>291658</v>
      </c>
      <c r="E5" s="69">
        <v>302043</v>
      </c>
      <c r="F5" s="69">
        <v>288103</v>
      </c>
      <c r="G5" s="69">
        <v>306274</v>
      </c>
      <c r="H5" s="69">
        <v>325144</v>
      </c>
      <c r="I5" s="72">
        <f>H5/G5-1</f>
        <v>6.1611498200957238E-2</v>
      </c>
    </row>
    <row r="6" spans="1:18" ht="20.100000000000001" customHeight="1" x14ac:dyDescent="0.15">
      <c r="A6" s="61" t="s">
        <v>11</v>
      </c>
      <c r="B6" s="62">
        <v>125611</v>
      </c>
      <c r="C6" s="62">
        <v>132847</v>
      </c>
      <c r="D6" s="65">
        <v>0</v>
      </c>
      <c r="E6" s="68">
        <v>0</v>
      </c>
      <c r="F6" s="68">
        <v>0</v>
      </c>
      <c r="G6" s="68">
        <v>0</v>
      </c>
      <c r="H6" s="68">
        <v>0</v>
      </c>
      <c r="I6" s="72">
        <v>0</v>
      </c>
    </row>
    <row r="7" spans="1:18" ht="20.100000000000001" customHeight="1" x14ac:dyDescent="0.15">
      <c r="A7" s="61" t="s">
        <v>86</v>
      </c>
      <c r="B7" s="63">
        <v>95235</v>
      </c>
      <c r="C7" s="63">
        <v>98654</v>
      </c>
      <c r="D7" s="66">
        <v>0</v>
      </c>
      <c r="E7" s="70">
        <v>0</v>
      </c>
      <c r="F7" s="70">
        <v>0</v>
      </c>
      <c r="G7" s="70">
        <v>0</v>
      </c>
      <c r="H7" s="70">
        <v>0</v>
      </c>
      <c r="I7" s="72">
        <v>0</v>
      </c>
    </row>
    <row r="8" spans="1:18" ht="20.100000000000001" customHeight="1" x14ac:dyDescent="0.15">
      <c r="A8" s="61" t="s">
        <v>21</v>
      </c>
      <c r="B8" s="64">
        <v>25355</v>
      </c>
      <c r="C8" s="64">
        <v>19419</v>
      </c>
      <c r="D8" s="67">
        <v>19218</v>
      </c>
      <c r="E8" s="71">
        <v>20855</v>
      </c>
      <c r="F8" s="71">
        <v>15094</v>
      </c>
      <c r="G8" s="71">
        <v>9335</v>
      </c>
      <c r="H8" s="71">
        <v>7467</v>
      </c>
      <c r="I8" s="72">
        <f t="shared" ref="I8" si="0">H8/G8-1</f>
        <v>-0.20010712372790573</v>
      </c>
    </row>
    <row r="9" spans="1:18" ht="20.100000000000001" customHeight="1" x14ac:dyDescent="0.15"/>
    <row r="12" spans="1:18" x14ac:dyDescent="0.15">
      <c r="R12" t="s">
        <v>80</v>
      </c>
    </row>
  </sheetData>
  <phoneticPr fontId="1"/>
  <pageMargins left="0.70866141732283472" right="0.70866141732283472" top="0.74803149606299213" bottom="0.74803149606299213" header="0.31496062992125984" footer="0.31496062992125984"/>
  <pageSetup paperSize="9" scale="9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8"/>
  <sheetViews>
    <sheetView view="pageBreakPreview" zoomScaleSheetLayoutView="100" workbookViewId="0">
      <selection activeCell="A2" sqref="A2:H8"/>
    </sheetView>
  </sheetViews>
  <sheetFormatPr defaultRowHeight="13.5" x14ac:dyDescent="0.15"/>
  <cols>
    <col min="1" max="1" width="22.25" customWidth="1"/>
    <col min="2" max="8" width="9.125" customWidth="1"/>
    <col min="9" max="9" width="9.125" bestFit="1" customWidth="1"/>
  </cols>
  <sheetData>
    <row r="1" spans="1:9" ht="20.100000000000001" customHeight="1" x14ac:dyDescent="0.15"/>
    <row r="2" spans="1:9" ht="20.100000000000001" customHeight="1" x14ac:dyDescent="0.15">
      <c r="A2" s="74"/>
      <c r="B2" s="3" t="s">
        <v>88</v>
      </c>
      <c r="C2" s="3" t="s">
        <v>89</v>
      </c>
      <c r="D2" s="5" t="s">
        <v>92</v>
      </c>
      <c r="E2" s="7" t="s">
        <v>40</v>
      </c>
      <c r="F2" s="91" t="s">
        <v>98</v>
      </c>
      <c r="G2" s="91" t="s">
        <v>101</v>
      </c>
      <c r="H2" s="91" t="s">
        <v>110</v>
      </c>
    </row>
    <row r="3" spans="1:9" ht="20.100000000000001" customHeight="1" x14ac:dyDescent="0.15">
      <c r="A3" s="74" t="s">
        <v>67</v>
      </c>
      <c r="B3" s="4">
        <v>277288</v>
      </c>
      <c r="C3" s="4">
        <v>286814</v>
      </c>
      <c r="D3" s="6">
        <v>285437</v>
      </c>
      <c r="E3" s="69">
        <v>295896</v>
      </c>
      <c r="F3" s="69">
        <v>282690</v>
      </c>
      <c r="G3" s="69">
        <v>301878</v>
      </c>
      <c r="H3" s="69">
        <v>319460</v>
      </c>
      <c r="I3" s="72">
        <f>H3/G3-1</f>
        <v>5.8242071300326659E-2</v>
      </c>
    </row>
    <row r="4" spans="1:9" ht="20.100000000000001" customHeight="1" x14ac:dyDescent="0.15">
      <c r="A4" s="73" t="s">
        <v>60</v>
      </c>
      <c r="B4" s="4">
        <v>0</v>
      </c>
      <c r="C4" s="4">
        <v>0</v>
      </c>
      <c r="D4" s="6">
        <v>146069</v>
      </c>
      <c r="E4" s="69">
        <v>154568</v>
      </c>
      <c r="F4" s="69">
        <v>138104</v>
      </c>
      <c r="G4" s="69">
        <v>138357</v>
      </c>
      <c r="H4" s="69">
        <v>149048</v>
      </c>
      <c r="I4" s="72">
        <f t="shared" ref="I4:I8" si="0">H4/G4-1</f>
        <v>7.7271117471468642E-2</v>
      </c>
    </row>
    <row r="5" spans="1:9" ht="20.100000000000001" customHeight="1" x14ac:dyDescent="0.15">
      <c r="A5" s="74" t="s">
        <v>56</v>
      </c>
      <c r="B5" s="4">
        <v>54351</v>
      </c>
      <c r="C5" s="4">
        <v>57442</v>
      </c>
      <c r="D5" s="6">
        <v>0</v>
      </c>
      <c r="E5" s="69">
        <v>0</v>
      </c>
      <c r="F5" s="69">
        <v>0</v>
      </c>
      <c r="G5" s="69">
        <v>0</v>
      </c>
      <c r="H5" s="69">
        <v>0</v>
      </c>
      <c r="I5" s="72">
        <v>0</v>
      </c>
    </row>
    <row r="6" spans="1:9" ht="20.100000000000001" customHeight="1" x14ac:dyDescent="0.15">
      <c r="A6" s="74" t="s">
        <v>59</v>
      </c>
      <c r="B6" s="4">
        <v>21511</v>
      </c>
      <c r="C6" s="4">
        <v>23293</v>
      </c>
      <c r="D6" s="6">
        <v>0</v>
      </c>
      <c r="E6" s="69">
        <v>0</v>
      </c>
      <c r="F6" s="69">
        <v>0</v>
      </c>
      <c r="G6" s="69">
        <v>0</v>
      </c>
      <c r="H6" s="69">
        <v>0</v>
      </c>
      <c r="I6" s="72">
        <v>0</v>
      </c>
    </row>
    <row r="7" spans="1:9" ht="20.100000000000001" customHeight="1" x14ac:dyDescent="0.15">
      <c r="A7" s="74" t="s">
        <v>16</v>
      </c>
      <c r="B7" s="4">
        <v>101337</v>
      </c>
      <c r="C7" s="4">
        <v>100863</v>
      </c>
      <c r="D7" s="6">
        <v>0</v>
      </c>
      <c r="E7" s="69">
        <v>0</v>
      </c>
      <c r="F7" s="69">
        <v>0</v>
      </c>
      <c r="G7" s="69">
        <v>0</v>
      </c>
      <c r="H7" s="69">
        <v>0</v>
      </c>
      <c r="I7" s="72">
        <v>0</v>
      </c>
    </row>
    <row r="8" spans="1:9" ht="23.25" customHeight="1" x14ac:dyDescent="0.15">
      <c r="A8" s="74" t="s">
        <v>91</v>
      </c>
      <c r="B8" s="4">
        <v>0</v>
      </c>
      <c r="C8" s="4">
        <v>0</v>
      </c>
      <c r="D8" s="6">
        <v>8752</v>
      </c>
      <c r="E8" s="75">
        <v>0.08</v>
      </c>
      <c r="F8" s="75">
        <v>1375</v>
      </c>
      <c r="G8" s="75">
        <v>13167</v>
      </c>
      <c r="H8" s="75">
        <v>6954</v>
      </c>
      <c r="I8" s="92">
        <f t="shared" si="0"/>
        <v>-0.47186147186147187</v>
      </c>
    </row>
  </sheetData>
  <phoneticPr fontId="1"/>
  <pageMargins left="0.70866141732283472" right="0.70866141732283472" top="0.74803149606299213" bottom="0.74803149606299213"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5"/>
  <sheetViews>
    <sheetView topLeftCell="C1" zoomScale="140" zoomScaleNormal="140" workbookViewId="0">
      <selection activeCell="H9" sqref="H9"/>
    </sheetView>
  </sheetViews>
  <sheetFormatPr defaultRowHeight="13.5" x14ac:dyDescent="0.15"/>
  <cols>
    <col min="8" max="8" width="3.125" customWidth="1"/>
    <col min="9" max="9" width="10.5" customWidth="1"/>
  </cols>
  <sheetData>
    <row r="1" spans="1:15" x14ac:dyDescent="0.15">
      <c r="A1" t="s">
        <v>82</v>
      </c>
    </row>
    <row r="2" spans="1:15" ht="53.25" customHeight="1" x14ac:dyDescent="0.15">
      <c r="A2" s="76" t="s">
        <v>65</v>
      </c>
      <c r="B2" s="130" t="s">
        <v>102</v>
      </c>
      <c r="C2" s="130"/>
      <c r="D2" s="130"/>
      <c r="E2" s="130"/>
      <c r="F2" s="130"/>
      <c r="G2" s="130"/>
      <c r="H2" s="77"/>
      <c r="I2" s="78" t="s">
        <v>77</v>
      </c>
      <c r="J2" s="130" t="s">
        <v>106</v>
      </c>
      <c r="K2" s="130"/>
      <c r="L2" s="130"/>
      <c r="M2" s="130"/>
      <c r="N2" s="130"/>
      <c r="O2" s="130"/>
    </row>
    <row r="3" spans="1:15" ht="28.5" customHeight="1" x14ac:dyDescent="0.15">
      <c r="A3" s="76" t="s">
        <v>75</v>
      </c>
      <c r="B3" s="132" t="s">
        <v>103</v>
      </c>
      <c r="C3" s="130"/>
      <c r="D3" s="130"/>
      <c r="E3" s="130"/>
      <c r="F3" s="130"/>
      <c r="G3" s="130"/>
      <c r="H3" s="77"/>
      <c r="I3" s="79" t="s">
        <v>60</v>
      </c>
      <c r="J3" s="133" t="s">
        <v>93</v>
      </c>
      <c r="K3" s="134"/>
      <c r="L3" s="134"/>
      <c r="M3" s="134"/>
      <c r="N3" s="134"/>
      <c r="O3" s="135"/>
    </row>
    <row r="4" spans="1:15" ht="30.75" customHeight="1" x14ac:dyDescent="0.15">
      <c r="A4" s="76" t="s">
        <v>26</v>
      </c>
      <c r="B4" s="136" t="s">
        <v>104</v>
      </c>
      <c r="C4" s="134"/>
      <c r="D4" s="134"/>
      <c r="E4" s="134"/>
      <c r="F4" s="134"/>
      <c r="G4" s="135"/>
      <c r="H4" s="77"/>
      <c r="I4" s="80" t="s">
        <v>78</v>
      </c>
      <c r="J4" s="137" t="s">
        <v>94</v>
      </c>
      <c r="K4" s="138"/>
      <c r="L4" s="138"/>
      <c r="M4" s="138"/>
      <c r="N4" s="138"/>
      <c r="O4" s="139"/>
    </row>
    <row r="5" spans="1:15" ht="34.5" customHeight="1" x14ac:dyDescent="0.15">
      <c r="A5" s="76" t="s">
        <v>76</v>
      </c>
      <c r="B5" s="130" t="s">
        <v>105</v>
      </c>
      <c r="C5" s="130"/>
      <c r="D5" s="130"/>
      <c r="E5" s="130"/>
      <c r="F5" s="130"/>
      <c r="G5" s="130"/>
      <c r="H5" s="77"/>
      <c r="I5" s="81"/>
      <c r="J5" s="131"/>
      <c r="K5" s="131"/>
      <c r="L5" s="131"/>
      <c r="M5" s="131"/>
      <c r="N5" s="131"/>
      <c r="O5" s="131"/>
    </row>
  </sheetData>
  <mergeCells count="8">
    <mergeCell ref="B5:G5"/>
    <mergeCell ref="J5:O5"/>
    <mergeCell ref="B2:G2"/>
    <mergeCell ref="J2:O2"/>
    <mergeCell ref="B3:G3"/>
    <mergeCell ref="J3:O3"/>
    <mergeCell ref="B4:G4"/>
    <mergeCell ref="J4:O4"/>
  </mergeCells>
  <phoneticPr fontI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資料４（グラフ）</vt:lpstr>
      <vt:lpstr>歳入・歳出（資料５）</vt:lpstr>
      <vt:lpstr>歳出</vt:lpstr>
      <vt:lpstr>歳入(グラフ作成用元データ）</vt:lpstr>
      <vt:lpstr>歳出(グラフ作成用元データ）</vt:lpstr>
      <vt:lpstr>用語説明（資料４作成用元データ）</vt:lpstr>
      <vt:lpstr>'歳出(グラフ作成用元データ）'!Print_Area</vt:lpstr>
      <vt:lpstr>'歳入(グラフ作成用元データ）'!Print_Area</vt:lpstr>
      <vt:lpstr>'歳入・歳出（資料５）'!Print_Area</vt:lpstr>
      <vt:lpstr>'資料４（グラフ）'!Print_Area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NDPWS88</dc:creator>
  <cp:lastModifiedBy>A16P239</cp:lastModifiedBy>
  <cp:lastPrinted>2023-12-12T07:51:01Z</cp:lastPrinted>
  <dcterms:created xsi:type="dcterms:W3CDTF">2012-11-14T01:53:31Z</dcterms:created>
  <dcterms:modified xsi:type="dcterms:W3CDTF">2023-12-12T07:51:44Z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3.0.4.0</vt:lpwstr>
    </vt:vector>
  </property>
  <property fmtid="{DCFEDD21-7773-49B2-8022-6FC58DB5260B}" pid="3" name="LastSavedVersion">
    <vt:lpwstr>3.0.4.0</vt:lpwstr>
  </property>
  <property fmtid="{DCFEDD21-7773-49B2-8022-6FC58DB5260B}" pid="4" name="LastSavedDate">
    <vt:filetime>2020-07-21T00:55:02Z</vt:filetime>
  </property>
</Properties>
</file>